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013\Jorge Farah\arquivos de trabalho2012\FUTMESA 2022\CBFM\Mundial\tabelas 12 toques\"/>
    </mc:Choice>
  </mc:AlternateContent>
  <bookViews>
    <workbookView xWindow="-120" yWindow="-120" windowWidth="29040" windowHeight="15990" tabRatio="443" activeTab="1"/>
  </bookViews>
  <sheets>
    <sheet name="CLUBS" sheetId="1" r:id="rId1"/>
    <sheet name="TABLES" sheetId="25" r:id="rId2"/>
    <sheet name="FINAL" sheetId="32" state="hidden" r:id="rId3"/>
    <sheet name="SUMMARY" sheetId="21" r:id="rId4"/>
  </sheets>
  <externalReferences>
    <externalReference r:id="rId5"/>
  </externalReferences>
  <definedNames>
    <definedName name="_xlnm._FilterDatabase" localSheetId="0" hidden="1">CLUBS!#REF!</definedName>
    <definedName name="_xlnm.Print_Area" localSheetId="0">CLUBS!$B$1:$P$27</definedName>
    <definedName name="_xlnm.Print_Area" localSheetId="2">FINAL!$B$1:$P$11</definedName>
    <definedName name="_xlnm.Print_Area" localSheetId="3">SUMMARY!$A$1:$J$7</definedName>
    <definedName name="_xlnm.Print_Area" localSheetId="1">TABLES!$B$1:$P$33</definedName>
    <definedName name="ewrfrwer">[1]CL!#REF!</definedName>
    <definedName name="Print_Area_MI" localSheetId="2">[1]CL!#REF!</definedName>
    <definedName name="Print_Area_MI" localSheetId="3">[1]CL!#REF!</definedName>
    <definedName name="Print_Area_MI" localSheetId="1">[1]CL!#REF!</definedName>
    <definedName name="Print_Area_MI">#REF!</definedName>
    <definedName name="_xlnm.Print_Titles" localSheetId="2">FINAL!$5:$6</definedName>
    <definedName name="_xlnm.Print_Titles" localSheetId="1">TABLES!$5:$6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1" i="25" l="1"/>
  <c r="R9" i="32"/>
  <c r="L15" i="25" a="1"/>
  <c r="L15" i="25" s="1"/>
  <c r="C15" i="25"/>
  <c r="C12" i="25"/>
  <c r="E12" i="25" a="1"/>
  <c r="E12" i="25" s="1"/>
  <c r="AJ12" i="25"/>
  <c r="O6" i="21" s="1"/>
  <c r="L10" i="25"/>
  <c r="E9" i="25"/>
  <c r="A3" i="21" l="1"/>
  <c r="A4" i="21"/>
  <c r="A5" i="21"/>
  <c r="X11" i="25"/>
  <c r="X14" i="25"/>
  <c r="X16" i="25" l="1"/>
  <c r="X10" i="25"/>
  <c r="X12" i="25" l="1"/>
  <c r="X13" i="25"/>
  <c r="X15" i="25"/>
  <c r="U15" i="25"/>
  <c r="U12" i="25"/>
  <c r="U9" i="25"/>
  <c r="U17" i="25" l="1"/>
  <c r="A20" i="25" s="1"/>
  <c r="W11" i="25"/>
  <c r="Y11" i="25"/>
  <c r="Z11" i="25"/>
  <c r="AA11" i="25"/>
  <c r="AB11" i="25"/>
  <c r="AC11" i="25"/>
  <c r="AD11" i="25"/>
  <c r="AE11" i="25"/>
  <c r="AF11" i="25"/>
  <c r="W14" i="25"/>
  <c r="Y14" i="25"/>
  <c r="Z14" i="25"/>
  <c r="AA14" i="25"/>
  <c r="AB14" i="25"/>
  <c r="AC14" i="25"/>
  <c r="AD14" i="25"/>
  <c r="AE14" i="25"/>
  <c r="AF14" i="25"/>
  <c r="AB10" i="25"/>
  <c r="AC10" i="25"/>
  <c r="AD10" i="25"/>
  <c r="AE10" i="25"/>
  <c r="AF10" i="25"/>
  <c r="W10" i="25"/>
  <c r="Y10" i="25"/>
  <c r="Z10" i="25"/>
  <c r="AA10" i="25"/>
  <c r="AD12" i="25" l="1"/>
  <c r="Z12" i="25"/>
  <c r="AE12" i="25"/>
  <c r="AA12" i="25"/>
  <c r="AC12" i="25"/>
  <c r="AF12" i="25"/>
  <c r="W12" i="25"/>
  <c r="AB12" i="25"/>
  <c r="Y12" i="25"/>
  <c r="AF13" i="25"/>
  <c r="W13" i="25"/>
  <c r="AB13" i="25"/>
  <c r="AC13" i="25"/>
  <c r="Y13" i="25"/>
  <c r="AD13" i="25"/>
  <c r="Z13" i="25"/>
  <c r="AE13" i="25"/>
  <c r="AA13" i="25"/>
  <c r="W16" i="25" l="1"/>
  <c r="AB16" i="25"/>
  <c r="AC16" i="25"/>
  <c r="Y16" i="25"/>
  <c r="AD16" i="25"/>
  <c r="Z16" i="25"/>
  <c r="AE16" i="25"/>
  <c r="AA16" i="25"/>
  <c r="AF16" i="25"/>
  <c r="AE15" i="25"/>
  <c r="AA15" i="25"/>
  <c r="AF15" i="25"/>
  <c r="Z15" i="25"/>
  <c r="AD15" i="25"/>
  <c r="W15" i="25"/>
  <c r="AB15" i="25"/>
  <c r="AC15" i="25"/>
  <c r="Y15" i="25"/>
  <c r="L12" i="25" l="1"/>
  <c r="E15" i="25"/>
  <c r="AJ9" i="25"/>
  <c r="O3" i="21" l="1"/>
  <c r="L13" i="25"/>
  <c r="E10" i="25"/>
  <c r="AJ10" i="25"/>
  <c r="O4" i="21" s="1"/>
  <c r="E16" i="25" l="1"/>
  <c r="AZ8" i="25" s="1"/>
  <c r="AJ11" i="25"/>
  <c r="O5" i="21" l="1"/>
  <c r="L16" i="25"/>
  <c r="L9" i="25"/>
  <c r="E13" i="25"/>
  <c r="AX12" i="25" l="1"/>
  <c r="AX10" i="25"/>
  <c r="AZ12" i="25"/>
  <c r="BA12" i="25"/>
  <c r="BB12" i="25"/>
  <c r="AW12" i="25"/>
  <c r="AZ9" i="25"/>
  <c r="W9" i="25"/>
  <c r="AM10" i="25" s="1"/>
  <c r="Y4" i="21" s="1"/>
  <c r="AA9" i="25"/>
  <c r="AQ10" i="25" s="1"/>
  <c r="AC4" i="21" s="1"/>
  <c r="X9" i="25"/>
  <c r="AN10" i="25" s="1"/>
  <c r="Z4" i="21" s="1"/>
  <c r="Y9" i="25"/>
  <c r="AO10" i="25" s="1"/>
  <c r="AA4" i="21" s="1"/>
  <c r="AF9" i="25"/>
  <c r="AQ11" i="25" s="1"/>
  <c r="AC5" i="21" s="1"/>
  <c r="Z9" i="25"/>
  <c r="AP10" i="25" s="1"/>
  <c r="AE9" i="25"/>
  <c r="AP11" i="25" s="1"/>
  <c r="AC9" i="25"/>
  <c r="AN11" i="25" s="1"/>
  <c r="Z5" i="21" s="1"/>
  <c r="AB9" i="25"/>
  <c r="AM11" i="25" s="1"/>
  <c r="AD9" i="25"/>
  <c r="AO11" i="25" s="1"/>
  <c r="AA5" i="21" s="1"/>
  <c r="BA10" i="25"/>
  <c r="AZ11" i="25"/>
  <c r="AO12" i="25"/>
  <c r="AA6" i="21" s="1"/>
  <c r="AX11" i="25"/>
  <c r="AM12" i="25"/>
  <c r="Y6" i="21" s="1"/>
  <c r="BB9" i="25"/>
  <c r="BB11" i="25"/>
  <c r="BB10" i="25"/>
  <c r="AP9" i="25"/>
  <c r="AW10" i="25"/>
  <c r="AQ9" i="25"/>
  <c r="AC3" i="21" s="1"/>
  <c r="AZ10" i="25"/>
  <c r="AN9" i="25"/>
  <c r="Z3" i="21" s="1"/>
  <c r="AM9" i="25"/>
  <c r="AN12" i="25"/>
  <c r="Z6" i="21" s="1"/>
  <c r="AO9" i="25"/>
  <c r="AA3" i="21" s="1"/>
  <c r="BA11" i="25"/>
  <c r="AX9" i="25"/>
  <c r="BA9" i="25"/>
  <c r="AQ12" i="25"/>
  <c r="AC6" i="21" s="1"/>
  <c r="AW9" i="25"/>
  <c r="AP12" i="25"/>
  <c r="AB6" i="21" s="1"/>
  <c r="AW11" i="25"/>
  <c r="AL11" i="25" l="1"/>
  <c r="X5" i="21" s="1"/>
  <c r="AK11" i="25"/>
  <c r="Y5" i="21"/>
  <c r="AK10" i="25"/>
  <c r="AL10" i="25"/>
  <c r="X4" i="21" s="1"/>
  <c r="AL9" i="25"/>
  <c r="X3" i="21" s="1"/>
  <c r="Y3" i="21"/>
  <c r="AK9" i="25"/>
  <c r="AB4" i="21"/>
  <c r="AR10" i="25"/>
  <c r="AR12" i="25"/>
  <c r="AB3" i="21"/>
  <c r="AR9" i="25"/>
  <c r="AK12" i="25"/>
  <c r="W6" i="21" s="1"/>
  <c r="AL12" i="25"/>
  <c r="X6" i="21" s="1"/>
  <c r="AR11" i="25"/>
  <c r="AB5" i="21"/>
  <c r="AS9" i="25" l="1"/>
  <c r="W3" i="21"/>
  <c r="W4" i="21"/>
  <c r="AS10" i="25"/>
  <c r="AS12" i="25"/>
  <c r="AD6" i="21" s="1"/>
  <c r="AS11" i="25"/>
  <c r="W5" i="21"/>
  <c r="AI11" i="25" l="1"/>
  <c r="M5" i="21" s="1"/>
  <c r="AD5" i="21"/>
  <c r="P22" i="25"/>
  <c r="AI12" i="25"/>
  <c r="M6" i="21" s="1"/>
  <c r="AI10" i="25"/>
  <c r="M4" i="21" s="1"/>
  <c r="AD4" i="21"/>
  <c r="P21" i="25"/>
  <c r="P20" i="25"/>
  <c r="AD3" i="21"/>
  <c r="AI9" i="25"/>
  <c r="M3" i="21" s="1"/>
  <c r="K4" i="21" l="1"/>
  <c r="C22" i="25"/>
  <c r="B5" i="21" s="1"/>
  <c r="C21" i="25"/>
  <c r="B4" i="21" s="1"/>
  <c r="C20" i="25"/>
  <c r="B3" i="21" s="1"/>
  <c r="E31" i="25" s="1"/>
  <c r="K3" i="21"/>
  <c r="J20" i="25"/>
  <c r="E3" i="21" s="1"/>
  <c r="M20" i="25"/>
  <c r="H3" i="21" s="1"/>
  <c r="O21" i="25"/>
  <c r="J4" i="21" s="1"/>
  <c r="H20" i="25"/>
  <c r="C3" i="21" s="1"/>
  <c r="L22" i="25"/>
  <c r="G5" i="21" s="1"/>
  <c r="M21" i="25"/>
  <c r="H4" i="21" s="1"/>
  <c r="O20" i="25"/>
  <c r="J3" i="21" s="1"/>
  <c r="H22" i="25"/>
  <c r="C5" i="21" s="1"/>
  <c r="O22" i="25"/>
  <c r="J5" i="21" s="1"/>
  <c r="I21" i="25"/>
  <c r="D4" i="21" s="1"/>
  <c r="M22" i="25"/>
  <c r="H5" i="21" s="1"/>
  <c r="K21" i="25"/>
  <c r="F4" i="21" s="1"/>
  <c r="L21" i="25"/>
  <c r="G4" i="21" s="1"/>
  <c r="H21" i="25"/>
  <c r="C4" i="21" s="1"/>
  <c r="I20" i="25"/>
  <c r="D3" i="21" s="1"/>
  <c r="L20" i="25"/>
  <c r="G3" i="21" s="1"/>
  <c r="J22" i="25"/>
  <c r="E5" i="21" s="1"/>
  <c r="I22" i="25"/>
  <c r="D5" i="21" s="1"/>
  <c r="N20" i="25"/>
  <c r="I3" i="21" s="1"/>
  <c r="J21" i="25"/>
  <c r="E4" i="21" s="1"/>
  <c r="K20" i="25"/>
  <c r="F3" i="21" s="1"/>
  <c r="N21" i="25"/>
  <c r="I4" i="21" s="1"/>
  <c r="K22" i="25"/>
  <c r="F5" i="21" s="1"/>
  <c r="N22" i="25"/>
  <c r="I5" i="21" s="1"/>
  <c r="K5" i="21"/>
  <c r="E9" i="32" l="1"/>
</calcChain>
</file>

<file path=xl/comments1.xml><?xml version="1.0" encoding="utf-8"?>
<comments xmlns="http://schemas.openxmlformats.org/spreadsheetml/2006/main">
  <authors>
    <author>Rogerinho</author>
  </authors>
  <commentList>
    <comment ref="AV9" authorId="0" shapeId="0">
      <text>
        <r>
          <rPr>
            <b/>
            <sz val="9"/>
            <color indexed="81"/>
            <rFont val="Segoe UI"/>
            <family val="2"/>
          </rPr>
          <t>Rogerinho:</t>
        </r>
        <r>
          <rPr>
            <sz val="9"/>
            <color indexed="81"/>
            <rFont val="Segoe UI"/>
            <family val="2"/>
          </rPr>
          <t xml:space="preserve">
INSERIR O NOME DO CLUBE !!!</t>
        </r>
      </text>
    </comment>
    <comment ref="AV10" authorId="0" shapeId="0">
      <text>
        <r>
          <rPr>
            <b/>
            <sz val="9"/>
            <color indexed="81"/>
            <rFont val="Segoe UI"/>
            <family val="2"/>
          </rPr>
          <t>Rogerinho:</t>
        </r>
        <r>
          <rPr>
            <sz val="9"/>
            <color indexed="81"/>
            <rFont val="Segoe UI"/>
            <family val="2"/>
          </rPr>
          <t xml:space="preserve">
INSERIR O NOME DO CLUBE !!!</t>
        </r>
      </text>
    </comment>
    <comment ref="AV11" authorId="0" shapeId="0">
      <text>
        <r>
          <rPr>
            <b/>
            <sz val="9"/>
            <color indexed="81"/>
            <rFont val="Segoe UI"/>
            <family val="2"/>
          </rPr>
          <t>Rogerinho:</t>
        </r>
        <r>
          <rPr>
            <sz val="9"/>
            <color indexed="81"/>
            <rFont val="Segoe UI"/>
            <family val="2"/>
          </rPr>
          <t xml:space="preserve">
INSERIR O NOME DO CLUBE !!!</t>
        </r>
      </text>
    </comment>
    <comment ref="AV12" authorId="0" shapeId="0">
      <text>
        <r>
          <rPr>
            <b/>
            <sz val="9"/>
            <color indexed="81"/>
            <rFont val="Segoe UI"/>
            <family val="2"/>
          </rPr>
          <t>Rogerinho:</t>
        </r>
        <r>
          <rPr>
            <sz val="9"/>
            <color indexed="81"/>
            <rFont val="Segoe UI"/>
            <family val="2"/>
          </rPr>
          <t xml:space="preserve">
INSERIR O NOME DO CLUBE !!!</t>
        </r>
      </text>
    </comment>
    <comment ref="E31" authorId="0" shapeId="0">
      <text>
        <r>
          <rPr>
            <b/>
            <sz val="9"/>
            <color indexed="81"/>
            <rFont val="Segoe UI"/>
            <family val="2"/>
          </rPr>
          <t>Rogerinho:</t>
        </r>
        <r>
          <rPr>
            <sz val="9"/>
            <color indexed="81"/>
            <rFont val="Segoe UI"/>
            <family val="2"/>
          </rPr>
          <t xml:space="preserve">
BRAZILIAN CHAMPION</t>
        </r>
      </text>
    </comment>
    <comment ref="L31" authorId="0" shapeId="0">
      <text>
        <r>
          <rPr>
            <b/>
            <sz val="9"/>
            <color indexed="81"/>
            <rFont val="Segoe UI"/>
            <family val="2"/>
          </rPr>
          <t>Rogerinho:</t>
        </r>
        <r>
          <rPr>
            <sz val="9"/>
            <color indexed="81"/>
            <rFont val="Segoe UI"/>
            <family val="2"/>
          </rPr>
          <t xml:space="preserve">
EUROPEAN CHAMPION</t>
        </r>
      </text>
    </comment>
  </commentList>
</comments>
</file>

<file path=xl/comments2.xml><?xml version="1.0" encoding="utf-8"?>
<comments xmlns="http://schemas.openxmlformats.org/spreadsheetml/2006/main">
  <authors>
    <author>Rogerinho</author>
  </authors>
  <commentList>
    <comment ref="E9" authorId="0" shapeId="0">
      <text>
        <r>
          <rPr>
            <b/>
            <sz val="9"/>
            <color indexed="81"/>
            <rFont val="Segoe UI"/>
            <family val="2"/>
          </rPr>
          <t>Rogerinho:</t>
        </r>
        <r>
          <rPr>
            <sz val="9"/>
            <color indexed="81"/>
            <rFont val="Segoe UI"/>
            <family val="2"/>
          </rPr>
          <t xml:space="preserve">
BRAZILIAN CHAMPION</t>
        </r>
      </text>
    </comment>
    <comment ref="L9" authorId="0" shapeId="0">
      <text>
        <r>
          <rPr>
            <b/>
            <sz val="9"/>
            <color indexed="81"/>
            <rFont val="Segoe UI"/>
            <family val="2"/>
          </rPr>
          <t>Rogerinho:</t>
        </r>
        <r>
          <rPr>
            <sz val="9"/>
            <color indexed="81"/>
            <rFont val="Segoe UI"/>
            <family val="2"/>
          </rPr>
          <t xml:space="preserve">
EUROPEAN CHAMPION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<sst xmlns="http://schemas.openxmlformats.org/spreadsheetml/2006/main" count="115" uniqueCount="66">
  <si>
    <t>Grp</t>
  </si>
  <si>
    <t>Ok</t>
  </si>
  <si>
    <t>SG</t>
  </si>
  <si>
    <t>GP</t>
  </si>
  <si>
    <t>PG</t>
  </si>
  <si>
    <t>GC</t>
  </si>
  <si>
    <t>J</t>
  </si>
  <si>
    <t>V</t>
  </si>
  <si>
    <t>E</t>
  </si>
  <si>
    <t>D</t>
  </si>
  <si>
    <t>-</t>
  </si>
  <si>
    <t>CASA</t>
  </si>
  <si>
    <t>FORA</t>
  </si>
  <si>
    <t>MV</t>
  </si>
  <si>
    <t>ME</t>
  </si>
  <si>
    <t>MD</t>
  </si>
  <si>
    <t>MGP</t>
  </si>
  <si>
    <t>MGC</t>
  </si>
  <si>
    <t>VV</t>
  </si>
  <si>
    <t>VE</t>
  </si>
  <si>
    <t>VD</t>
  </si>
  <si>
    <t>VGP</t>
  </si>
  <si>
    <t>VGC</t>
  </si>
  <si>
    <t>Ord</t>
  </si>
  <si>
    <t>Sort</t>
  </si>
  <si>
    <t>Clube</t>
  </si>
  <si>
    <t>Chave Sorteiro</t>
  </si>
  <si>
    <t>OK</t>
  </si>
  <si>
    <t>SEQ. | CASA x FORA</t>
  </si>
  <si>
    <t>CIRCULO MILITAR (🇧🇷)</t>
  </si>
  <si>
    <t>SE PALMEIRAS (🇧🇷)</t>
  </si>
  <si>
    <t>CR VASCO DA GAMA (🇧🇷)</t>
  </si>
  <si>
    <t>CLUBE/PAÍS</t>
  </si>
  <si>
    <t>ORDEM DOS CLUBES/PAÍS</t>
  </si>
  <si>
    <t>DEBRECENI VSC (🇭🇺)</t>
  </si>
  <si>
    <t>Pos.</t>
  </si>
  <si>
    <t>Clubs</t>
  </si>
  <si>
    <t>SORT.</t>
  </si>
  <si>
    <t>Criteria</t>
  </si>
  <si>
    <t>Summary - National Phase</t>
  </si>
  <si>
    <t>DAY OFF</t>
  </si>
  <si>
    <t>Tables</t>
  </si>
  <si>
    <t>Date/Hour</t>
  </si>
  <si>
    <t>Round</t>
  </si>
  <si>
    <r>
      <t>3</t>
    </r>
    <r>
      <rPr>
        <b/>
        <vertAlign val="superscript"/>
        <sz val="14"/>
        <rFont val="Segoe UI"/>
        <family val="2"/>
      </rPr>
      <t>rd</t>
    </r>
  </si>
  <si>
    <r>
      <t>2</t>
    </r>
    <r>
      <rPr>
        <b/>
        <vertAlign val="superscript"/>
        <sz val="14"/>
        <rFont val="Segoe UI"/>
        <family val="2"/>
      </rPr>
      <t>nd</t>
    </r>
  </si>
  <si>
    <r>
      <t>1</t>
    </r>
    <r>
      <rPr>
        <b/>
        <vertAlign val="superscript"/>
        <sz val="14"/>
        <rFont val="Segoe UI"/>
        <family val="2"/>
      </rPr>
      <t>st</t>
    </r>
  </si>
  <si>
    <t>World Champion</t>
  </si>
  <si>
    <t>9-oct 9:00</t>
  </si>
  <si>
    <t>Games</t>
  </si>
  <si>
    <t>1 to 4</t>
  </si>
  <si>
    <t>CLUBS</t>
  </si>
  <si>
    <t>WORLD CUP - 12 TOUCHES</t>
  </si>
  <si>
    <t>BRAZIL/SÃO PAULO</t>
  </si>
  <si>
    <r>
      <t xml:space="preserve">4th CLUBS </t>
    </r>
    <r>
      <rPr>
        <b/>
        <u/>
        <sz val="28"/>
        <color rgb="FF006027"/>
        <rFont val="Segoe UI"/>
        <family val="2"/>
      </rPr>
      <t>TABLE FOOTBALL</t>
    </r>
  </si>
  <si>
    <t>Positions</t>
  </si>
  <si>
    <t>SORT</t>
  </si>
  <si>
    <t>Key Sort</t>
  </si>
  <si>
    <t>FN</t>
  </si>
  <si>
    <t>èè</t>
  </si>
  <si>
    <t>èèè</t>
  </si>
  <si>
    <t>FINAL</t>
  </si>
  <si>
    <t>Game</t>
  </si>
  <si>
    <t>Date   Hour</t>
  </si>
  <si>
    <t>Classified for Final</t>
  </si>
  <si>
    <r>
      <t>4</t>
    </r>
    <r>
      <rPr>
        <b/>
        <u/>
        <vertAlign val="superscript"/>
        <sz val="20"/>
        <color rgb="FF002060"/>
        <rFont val="Segoe UI"/>
        <family val="2"/>
      </rPr>
      <t>th</t>
    </r>
    <r>
      <rPr>
        <b/>
        <u/>
        <sz val="28"/>
        <color rgb="FF002060"/>
        <rFont val="Segoe UI"/>
        <family val="2"/>
      </rPr>
      <t xml:space="preserve"> CLUB </t>
    </r>
    <r>
      <rPr>
        <b/>
        <u/>
        <sz val="28"/>
        <color rgb="FF006027"/>
        <rFont val="Segoe UI"/>
        <family val="2"/>
      </rPr>
      <t>TABLE FOOTBALL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</si>
</sst>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_-;\-* #,##0.00_-;_-* &quot;-&quot;??_-;_-@_-"/>
    <numFmt numFmtId="164" formatCode="_(* #,##0.00_);_(* \(#,##0.00\);_(* &quot;-&quot;??_);_(@_)"/>
    <numFmt numFmtId="165" formatCode="General_)"/>
    <numFmt numFmtId="166" formatCode=";;;"/>
    <numFmt numFmtId="167" formatCode="h:mm;@"/>
    <numFmt numFmtId="168" formatCode="[$-416]d\-mmm;@"/>
    <numFmt numFmtId="169" formatCode="0\º"/>
    <numFmt numFmtId="170" formatCode="0\ª"/>
    <numFmt numFmtId="171" formatCode="_(* #,##0.00_);_(* \(#,##0.00\);_(* \-??_);_(@_)"/>
    <numFmt numFmtId="172" formatCode="[$-409]d\-mmm;@"/>
  </numFmts>
  <fonts count="65" x14ac:knownFonts="1">
    <font>
      <sz val="10"/>
      <name val="Times New Roman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name val="Wingdings"/>
      <charset val="2"/>
    </font>
    <font>
      <sz val="10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color rgb="FF0061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000080"/>
      <name val="Wingdings"/>
      <charset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i/>
      <sz val="11"/>
      <color theme="1"/>
      <name val="Wingdings"/>
      <charset val="2"/>
    </font>
    <font>
      <b/>
      <sz val="11"/>
      <color theme="1"/>
      <name val="Wingdings"/>
      <charset val="2"/>
    </font>
    <font>
      <b/>
      <sz val="12"/>
      <color theme="0"/>
      <name val="Wingdings"/>
      <charset val="2"/>
    </font>
    <font>
      <b/>
      <sz val="10"/>
      <name val="Segoe UI"/>
      <family val="2"/>
    </font>
    <font>
      <sz val="11"/>
      <color theme="1"/>
      <name val="Segoe UI"/>
      <family val="2"/>
    </font>
    <font>
      <sz val="9"/>
      <color theme="1"/>
      <name val="Segoe UI"/>
      <family val="2"/>
    </font>
    <font>
      <sz val="9"/>
      <name val="Segoe UI"/>
      <family val="2"/>
    </font>
    <font>
      <i/>
      <sz val="11"/>
      <color theme="1"/>
      <name val="Segoe UI"/>
      <family val="2"/>
    </font>
    <font>
      <b/>
      <sz val="11"/>
      <color theme="1"/>
      <name val="Segoe UI"/>
      <family val="2"/>
    </font>
    <font>
      <sz val="14"/>
      <name val="Segoe UI"/>
      <family val="2"/>
    </font>
    <font>
      <b/>
      <sz val="12"/>
      <name val="Segoe UI"/>
      <family val="2"/>
    </font>
    <font>
      <sz val="10"/>
      <color theme="1"/>
      <name val="Segoe UI"/>
      <family val="2"/>
    </font>
    <font>
      <sz val="16"/>
      <color rgb="FF008000"/>
      <name val="Segoe UI"/>
      <family val="2"/>
    </font>
    <font>
      <sz val="16"/>
      <color rgb="FFFF0000"/>
      <name val="Segoe UI"/>
      <family val="2"/>
    </font>
    <font>
      <b/>
      <sz val="13.5"/>
      <name val="Segoe UI"/>
      <family val="2"/>
    </font>
    <font>
      <b/>
      <sz val="16"/>
      <color rgb="FFFF0000"/>
      <name val="Segoe UI"/>
      <family val="2"/>
    </font>
    <font>
      <b/>
      <sz val="11"/>
      <color indexed="8"/>
      <name val="Segoe UI"/>
      <family val="2"/>
    </font>
    <font>
      <b/>
      <sz val="10"/>
      <color indexed="8"/>
      <name val="Segoe UI"/>
      <family val="2"/>
    </font>
    <font>
      <b/>
      <sz val="12"/>
      <color indexed="8"/>
      <name val="Segoe UI"/>
      <family val="2"/>
    </font>
    <font>
      <b/>
      <sz val="10"/>
      <color theme="1"/>
      <name val="Segoe UI"/>
      <family val="2"/>
    </font>
    <font>
      <b/>
      <sz val="10"/>
      <color rgb="FF008000"/>
      <name val="Segoe UI"/>
      <family val="2"/>
    </font>
    <font>
      <sz val="10"/>
      <name val="Segoe UI"/>
      <family val="2"/>
    </font>
    <font>
      <sz val="10"/>
      <color rgb="FFFF0000"/>
      <name val="Segoe UI"/>
      <family val="2"/>
    </font>
    <font>
      <sz val="9"/>
      <color indexed="9"/>
      <name val="Segoe UI"/>
      <family val="2"/>
    </font>
    <font>
      <sz val="22"/>
      <name val="Segoe UI"/>
      <family val="2"/>
    </font>
    <font>
      <sz val="13"/>
      <name val="Segoe UI"/>
      <family val="2"/>
    </font>
    <font>
      <i/>
      <sz val="11"/>
      <name val="Segoe UI"/>
      <family val="2"/>
    </font>
    <font>
      <sz val="12"/>
      <name val="Segoe UI"/>
      <family val="2"/>
    </font>
    <font>
      <b/>
      <i/>
      <sz val="10"/>
      <color theme="1"/>
      <name val="Segoe UI"/>
      <family val="2"/>
    </font>
    <font>
      <i/>
      <sz val="13"/>
      <name val="Segoe UI"/>
      <family val="2"/>
    </font>
    <font>
      <b/>
      <i/>
      <sz val="12"/>
      <name val="Segoe UI"/>
      <family val="2"/>
    </font>
    <font>
      <b/>
      <i/>
      <sz val="9"/>
      <name val="Segoe UI"/>
      <family val="2"/>
    </font>
    <font>
      <b/>
      <u/>
      <sz val="10"/>
      <name val="Segoe UI"/>
      <family val="2"/>
    </font>
    <font>
      <b/>
      <sz val="9"/>
      <name val="Segoe UI"/>
      <family val="2"/>
    </font>
    <font>
      <b/>
      <sz val="12"/>
      <color rgb="FF000080"/>
      <name val="Segoe UI"/>
      <family val="2"/>
    </font>
    <font>
      <b/>
      <sz val="9"/>
      <color rgb="FF000080"/>
      <name val="Segoe UI"/>
      <family val="2"/>
    </font>
    <font>
      <sz val="12"/>
      <color indexed="8"/>
      <name val="Segoe UI"/>
      <family val="2"/>
    </font>
    <font>
      <sz val="9"/>
      <color rgb="FFFF0000"/>
      <name val="Segoe UI"/>
      <family val="2"/>
    </font>
    <font>
      <b/>
      <sz val="14"/>
      <color rgb="FF000080"/>
      <name val="Segoe UI"/>
      <family val="2"/>
    </font>
    <font>
      <i/>
      <sz val="12"/>
      <color rgb="FF000080"/>
      <name val="Segoe UI"/>
      <family val="2"/>
    </font>
    <font>
      <b/>
      <vertAlign val="superscript"/>
      <sz val="14"/>
      <name val="Segoe UI"/>
      <family val="2"/>
    </font>
    <font>
      <i/>
      <sz val="12"/>
      <name val="Segoe UI"/>
      <family val="2"/>
    </font>
    <font>
      <b/>
      <sz val="8"/>
      <name val="Segoe UI"/>
      <family val="2"/>
    </font>
    <font>
      <b/>
      <sz val="9"/>
      <color indexed="8"/>
      <name val="Segoe UI"/>
      <family val="2"/>
    </font>
    <font>
      <sz val="14"/>
      <color indexed="8"/>
      <name val="Segoe UI"/>
      <family val="2"/>
    </font>
    <font>
      <b/>
      <sz val="20"/>
      <color indexed="9"/>
      <name val="Segoe UI"/>
      <family val="2"/>
    </font>
    <font>
      <b/>
      <sz val="16"/>
      <color rgb="FF002060"/>
      <name val="Segoe UI"/>
      <family val="2"/>
    </font>
    <font>
      <b/>
      <sz val="16"/>
      <color rgb="FF006027"/>
      <name val="Segoe UI"/>
      <family val="2"/>
    </font>
    <font>
      <b/>
      <u/>
      <sz val="28"/>
      <color rgb="FF002060"/>
      <name val="Segoe UI"/>
      <family val="2"/>
    </font>
    <font>
      <b/>
      <u/>
      <sz val="28"/>
      <color rgb="FF006027"/>
      <name val="Segoe UI"/>
      <family val="2"/>
    </font>
    <font>
      <b/>
      <sz val="18"/>
      <color theme="1"/>
      <name val="Segoe UI"/>
      <family val="2"/>
    </font>
    <font>
      <b/>
      <u/>
      <vertAlign val="superscript"/>
      <sz val="20"/>
      <color rgb="FF002060"/>
      <name val="Segoe UI"/>
      <family val="2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DDDDD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602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 style="hair">
        <color indexed="8"/>
      </left>
      <right/>
      <top/>
      <bottom/>
      <diagonal/>
    </border>
    <border>
      <left/>
      <right/>
      <top style="hair">
        <color indexed="8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auto="1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8"/>
      </left>
      <right style="hair">
        <color auto="1"/>
      </right>
      <top style="hair">
        <color auto="1"/>
      </top>
      <bottom/>
      <diagonal/>
    </border>
    <border>
      <left style="hair">
        <color indexed="8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auto="1"/>
      </right>
      <top/>
      <bottom style="hair">
        <color indexed="8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5">
    <xf numFmtId="165" fontId="0" fillId="0" borderId="0"/>
    <xf numFmtId="0" fontId="8" fillId="2" borderId="0" applyNumberFormat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6" fillId="0" borderId="0"/>
    <xf numFmtId="165" fontId="5" fillId="0" borderId="0"/>
    <xf numFmtId="168" fontId="2" fillId="0" borderId="0"/>
    <xf numFmtId="0" fontId="9" fillId="0" borderId="0"/>
    <xf numFmtId="168" fontId="7" fillId="0" borderId="0"/>
    <xf numFmtId="168" fontId="2" fillId="0" borderId="0"/>
    <xf numFmtId="9" fontId="2" fillId="0" borderId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</cellStyleXfs>
  <cellXfs count="288">
    <xf numFmtId="165" fontId="0" fillId="0" borderId="0" xfId="0"/>
    <xf numFmtId="0" fontId="10" fillId="0" borderId="0" xfId="7" applyFont="1" applyAlignment="1" applyProtection="1">
      <alignment horizontal="center" vertical="center"/>
      <protection hidden="1"/>
    </xf>
    <xf numFmtId="0" fontId="4" fillId="0" borderId="0" xfId="7" applyFont="1" applyAlignment="1" applyProtection="1">
      <alignment horizontal="center" vertical="center"/>
      <protection hidden="1"/>
    </xf>
    <xf numFmtId="38" fontId="14" fillId="0" borderId="25" xfId="7" applyNumberFormat="1" applyFont="1" applyBorder="1" applyAlignment="1" applyProtection="1">
      <alignment horizontal="center"/>
      <protection locked="0" hidden="1"/>
    </xf>
    <xf numFmtId="38" fontId="13" fillId="4" borderId="25" xfId="7" applyNumberFormat="1" applyFont="1" applyFill="1" applyBorder="1" applyAlignment="1" applyProtection="1">
      <alignment horizontal="center"/>
      <protection locked="0" hidden="1"/>
    </xf>
    <xf numFmtId="38" fontId="15" fillId="0" borderId="11" xfId="7" applyNumberFormat="1" applyFont="1" applyBorder="1" applyAlignment="1" applyProtection="1">
      <alignment horizontal="center" vertical="center"/>
      <protection hidden="1"/>
    </xf>
    <xf numFmtId="38" fontId="4" fillId="0" borderId="11" xfId="7" applyNumberFormat="1" applyFont="1" applyBorder="1" applyAlignment="1" applyProtection="1">
      <alignment horizontal="center" vertical="center"/>
      <protection hidden="1"/>
    </xf>
    <xf numFmtId="0" fontId="17" fillId="0" borderId="0" xfId="7" applyFont="1"/>
    <xf numFmtId="0" fontId="18" fillId="0" borderId="0" xfId="7" applyFont="1"/>
    <xf numFmtId="0" fontId="17" fillId="3" borderId="35" xfId="7" applyFont="1" applyFill="1" applyBorder="1" applyAlignment="1" applyProtection="1">
      <alignment horizontal="center" vertical="center"/>
      <protection locked="0" hidden="1"/>
    </xf>
    <xf numFmtId="0" fontId="17" fillId="3" borderId="31" xfId="7" applyFont="1" applyFill="1" applyBorder="1" applyAlignment="1" applyProtection="1">
      <alignment horizontal="center" vertical="center"/>
      <protection locked="0" hidden="1"/>
    </xf>
    <xf numFmtId="0" fontId="17" fillId="0" borderId="0" xfId="7" applyFont="1" applyAlignment="1">
      <alignment horizontal="center"/>
    </xf>
    <xf numFmtId="0" fontId="19" fillId="3" borderId="1" xfId="7" quotePrefix="1" applyFont="1" applyFill="1" applyBorder="1" applyAlignment="1" applyProtection="1">
      <alignment horizontal="center" vertical="center"/>
      <protection hidden="1"/>
    </xf>
    <xf numFmtId="0" fontId="19" fillId="3" borderId="1" xfId="7" applyFont="1" applyFill="1" applyBorder="1" applyAlignment="1" applyProtection="1">
      <alignment horizontal="center" vertical="center"/>
      <protection hidden="1"/>
    </xf>
    <xf numFmtId="0" fontId="19" fillId="0" borderId="0" xfId="7" applyFont="1" applyAlignment="1" applyProtection="1">
      <alignment horizontal="center" vertical="center"/>
      <protection hidden="1"/>
    </xf>
    <xf numFmtId="0" fontId="19" fillId="0" borderId="0" xfId="7" quotePrefix="1" applyFont="1" applyAlignment="1" applyProtection="1">
      <alignment horizontal="center" vertical="center"/>
      <protection hidden="1"/>
    </xf>
    <xf numFmtId="0" fontId="20" fillId="4" borderId="1" xfId="7" applyFont="1" applyFill="1" applyBorder="1" applyAlignment="1" applyProtection="1">
      <alignment horizontal="center"/>
      <protection locked="0" hidden="1"/>
    </xf>
    <xf numFmtId="38" fontId="20" fillId="4" borderId="1" xfId="7" applyNumberFormat="1" applyFont="1" applyFill="1" applyBorder="1" applyAlignment="1" applyProtection="1">
      <alignment horizontal="center"/>
      <protection locked="0" hidden="1"/>
    </xf>
    <xf numFmtId="38" fontId="18" fillId="0" borderId="1" xfId="7" applyNumberFormat="1" applyFont="1" applyBorder="1" applyAlignment="1">
      <alignment horizontal="center" vertical="center"/>
    </xf>
    <xf numFmtId="38" fontId="18" fillId="0" borderId="0" xfId="7" applyNumberFormat="1" applyFont="1" applyAlignment="1">
      <alignment horizontal="center" vertical="center"/>
    </xf>
    <xf numFmtId="0" fontId="17" fillId="0" borderId="1" xfId="7" applyFont="1" applyBorder="1" applyAlignment="1" applyProtection="1">
      <alignment horizontal="center"/>
      <protection locked="0" hidden="1"/>
    </xf>
    <xf numFmtId="38" fontId="17" fillId="0" borderId="1" xfId="7" applyNumberFormat="1" applyFont="1" applyBorder="1" applyAlignment="1" applyProtection="1">
      <alignment horizontal="center"/>
      <protection locked="0" hidden="1"/>
    </xf>
    <xf numFmtId="0" fontId="17" fillId="0" borderId="0" xfId="7" applyFont="1" applyAlignment="1" applyProtection="1">
      <alignment horizontal="center"/>
      <protection locked="0" hidden="1"/>
    </xf>
    <xf numFmtId="0" fontId="17" fillId="0" borderId="0" xfId="7" applyFont="1" applyAlignment="1" applyProtection="1">
      <alignment horizontal="left"/>
      <protection locked="0" hidden="1"/>
    </xf>
    <xf numFmtId="0" fontId="18" fillId="0" borderId="5" xfId="7" applyFont="1" applyBorder="1"/>
    <xf numFmtId="0" fontId="17" fillId="0" borderId="0" xfId="7" applyFont="1" applyAlignment="1">
      <alignment horizontal="left"/>
    </xf>
    <xf numFmtId="0" fontId="19" fillId="0" borderId="0" xfId="7" applyFont="1" applyAlignment="1">
      <alignment vertical="center"/>
    </xf>
    <xf numFmtId="0" fontId="22" fillId="0" borderId="0" xfId="7" applyFont="1" applyAlignment="1">
      <alignment vertical="center"/>
    </xf>
    <xf numFmtId="166" fontId="23" fillId="0" borderId="0" xfId="7" applyNumberFormat="1" applyFont="1" applyAlignment="1">
      <alignment vertical="center"/>
    </xf>
    <xf numFmtId="0" fontId="24" fillId="0" borderId="0" xfId="7" applyFont="1" applyAlignment="1">
      <alignment horizontal="center" vertical="center"/>
    </xf>
    <xf numFmtId="166" fontId="23" fillId="0" borderId="0" xfId="7" applyNumberFormat="1" applyFont="1" applyAlignment="1">
      <alignment horizontal="left" vertical="center"/>
    </xf>
    <xf numFmtId="0" fontId="25" fillId="0" borderId="0" xfId="7" applyFont="1" applyAlignment="1">
      <alignment horizontal="center" vertical="center"/>
    </xf>
    <xf numFmtId="0" fontId="26" fillId="0" borderId="0" xfId="7" applyFont="1" applyAlignment="1">
      <alignment horizontal="center" vertical="center"/>
    </xf>
    <xf numFmtId="0" fontId="24" fillId="0" borderId="0" xfId="7" applyFont="1" applyAlignment="1">
      <alignment vertical="center"/>
    </xf>
    <xf numFmtId="0" fontId="22" fillId="0" borderId="16" xfId="7" applyFont="1" applyBorder="1" applyAlignment="1">
      <alignment vertical="center"/>
    </xf>
    <xf numFmtId="0" fontId="22" fillId="0" borderId="17" xfId="7" applyFont="1" applyBorder="1" applyAlignment="1">
      <alignment vertical="center"/>
    </xf>
    <xf numFmtId="0" fontId="22" fillId="0" borderId="19" xfId="7" applyFont="1" applyBorder="1" applyAlignment="1">
      <alignment vertical="center"/>
    </xf>
    <xf numFmtId="0" fontId="19" fillId="0" borderId="0" xfId="7" applyFont="1" applyAlignment="1" applyProtection="1">
      <alignment vertical="center"/>
      <protection hidden="1"/>
    </xf>
    <xf numFmtId="0" fontId="22" fillId="0" borderId="19" xfId="7" applyFont="1" applyBorder="1" applyAlignment="1" applyProtection="1">
      <alignment horizontal="center" vertical="center"/>
      <protection hidden="1"/>
    </xf>
    <xf numFmtId="0" fontId="22" fillId="0" borderId="0" xfId="7" applyFont="1" applyAlignment="1" applyProtection="1">
      <alignment horizontal="center" vertical="center"/>
      <protection hidden="1"/>
    </xf>
    <xf numFmtId="166" fontId="23" fillId="0" borderId="0" xfId="7" applyNumberFormat="1" applyFont="1" applyAlignment="1" applyProtection="1">
      <alignment vertical="center"/>
      <protection hidden="1"/>
    </xf>
    <xf numFmtId="166" fontId="23" fillId="0" borderId="0" xfId="7" applyNumberFormat="1" applyFont="1" applyAlignment="1" applyProtection="1">
      <alignment horizontal="left" vertical="center"/>
      <protection hidden="1"/>
    </xf>
    <xf numFmtId="165" fontId="22" fillId="0" borderId="19" xfId="7" applyNumberFormat="1" applyFont="1" applyBorder="1" applyAlignment="1" applyProtection="1">
      <alignment horizontal="left" vertical="top"/>
      <protection hidden="1"/>
    </xf>
    <xf numFmtId="165" fontId="27" fillId="0" borderId="0" xfId="7" quotePrefix="1" applyNumberFormat="1" applyFont="1" applyAlignment="1" applyProtection="1">
      <alignment vertical="top"/>
      <protection hidden="1"/>
    </xf>
    <xf numFmtId="166" fontId="23" fillId="0" borderId="0" xfId="7" quotePrefix="1" applyNumberFormat="1" applyFont="1" applyAlignment="1" applyProtection="1">
      <alignment horizontal="right" vertical="center"/>
      <protection hidden="1"/>
    </xf>
    <xf numFmtId="0" fontId="24" fillId="0" borderId="0" xfId="7" quotePrefix="1" applyFont="1" applyAlignment="1">
      <alignment horizontal="center" vertical="center"/>
    </xf>
    <xf numFmtId="166" fontId="23" fillId="0" borderId="0" xfId="7" quotePrefix="1" applyNumberFormat="1" applyFont="1" applyAlignment="1" applyProtection="1">
      <alignment horizontal="left" vertical="center"/>
      <protection hidden="1"/>
    </xf>
    <xf numFmtId="0" fontId="28" fillId="0" borderId="0" xfId="7" applyFont="1" applyAlignment="1">
      <alignment horizontal="center" vertical="center"/>
    </xf>
    <xf numFmtId="166" fontId="19" fillId="0" borderId="0" xfId="7" quotePrefix="1" applyNumberFormat="1" applyFont="1" applyAlignment="1" applyProtection="1">
      <alignment horizontal="center" vertical="center"/>
      <protection hidden="1"/>
    </xf>
    <xf numFmtId="165" fontId="29" fillId="3" borderId="22" xfId="7" applyNumberFormat="1" applyFont="1" applyFill="1" applyBorder="1" applyAlignment="1" applyProtection="1">
      <alignment horizontal="center" vertical="center"/>
      <protection hidden="1"/>
    </xf>
    <xf numFmtId="165" fontId="31" fillId="3" borderId="6" xfId="7" quotePrefix="1" applyNumberFormat="1" applyFont="1" applyFill="1" applyBorder="1" applyAlignment="1" applyProtection="1">
      <alignment horizontal="center" vertical="center"/>
      <protection hidden="1"/>
    </xf>
    <xf numFmtId="166" fontId="31" fillId="0" borderId="0" xfId="7" applyNumberFormat="1" applyFont="1" applyAlignment="1" applyProtection="1">
      <alignment vertical="center"/>
      <protection hidden="1"/>
    </xf>
    <xf numFmtId="0" fontId="32" fillId="0" borderId="0" xfId="7" applyFont="1" applyAlignment="1" applyProtection="1">
      <alignment horizontal="center" vertical="center"/>
      <protection hidden="1"/>
    </xf>
    <xf numFmtId="0" fontId="32" fillId="3" borderId="25" xfId="7" applyFont="1" applyFill="1" applyBorder="1" applyAlignment="1" applyProtection="1">
      <alignment horizontal="center" vertical="center"/>
      <protection hidden="1"/>
    </xf>
    <xf numFmtId="0" fontId="32" fillId="3" borderId="25" xfId="7" applyFont="1" applyFill="1" applyBorder="1" applyAlignment="1">
      <alignment horizontal="center" vertical="center"/>
    </xf>
    <xf numFmtId="0" fontId="32" fillId="3" borderId="26" xfId="7" applyFont="1" applyFill="1" applyBorder="1" applyAlignment="1">
      <alignment horizontal="center" vertical="center"/>
    </xf>
    <xf numFmtId="0" fontId="32" fillId="3" borderId="29" xfId="7" applyFont="1" applyFill="1" applyBorder="1" applyAlignment="1">
      <alignment horizontal="center" vertical="center"/>
    </xf>
    <xf numFmtId="0" fontId="24" fillId="3" borderId="25" xfId="7" applyFont="1" applyFill="1" applyBorder="1" applyAlignment="1">
      <alignment horizontal="center" vertical="center"/>
    </xf>
    <xf numFmtId="0" fontId="16" fillId="0" borderId="25" xfId="7" applyFont="1" applyBorder="1" applyAlignment="1">
      <alignment horizontal="center" vertical="center"/>
    </xf>
    <xf numFmtId="0" fontId="33" fillId="0" borderId="0" xfId="7" applyFont="1" applyAlignment="1">
      <alignment vertical="center"/>
    </xf>
    <xf numFmtId="170" fontId="16" fillId="0" borderId="25" xfId="7" applyNumberFormat="1" applyFont="1" applyBorder="1" applyAlignment="1">
      <alignment horizontal="center" vertical="center"/>
    </xf>
    <xf numFmtId="166" fontId="19" fillId="0" borderId="0" xfId="7" applyNumberFormat="1" applyFont="1" applyAlignment="1" applyProtection="1">
      <alignment vertical="center"/>
      <protection hidden="1"/>
    </xf>
    <xf numFmtId="165" fontId="23" fillId="7" borderId="19" xfId="7" applyNumberFormat="1" applyFont="1" applyFill="1" applyBorder="1" applyAlignment="1" applyProtection="1">
      <alignment horizontal="center" vertical="center"/>
      <protection hidden="1"/>
    </xf>
    <xf numFmtId="165" fontId="23" fillId="7" borderId="0" xfId="7" applyNumberFormat="1" applyFont="1" applyFill="1" applyAlignment="1" applyProtection="1">
      <alignment horizontal="center" vertical="center"/>
      <protection hidden="1"/>
    </xf>
    <xf numFmtId="0" fontId="23" fillId="7" borderId="0" xfId="7" applyFont="1" applyFill="1" applyAlignment="1" applyProtection="1">
      <alignment vertical="center"/>
      <protection hidden="1"/>
    </xf>
    <xf numFmtId="165" fontId="23" fillId="7" borderId="0" xfId="7" quotePrefix="1" applyNumberFormat="1" applyFont="1" applyFill="1" applyAlignment="1" applyProtection="1">
      <alignment horizontal="centerContinuous" vertical="center"/>
      <protection hidden="1"/>
    </xf>
    <xf numFmtId="0" fontId="23" fillId="7" borderId="0" xfId="7" applyFont="1" applyFill="1" applyAlignment="1" applyProtection="1">
      <alignment horizontal="centerContinuous" vertical="center"/>
      <protection hidden="1"/>
    </xf>
    <xf numFmtId="0" fontId="23" fillId="10" borderId="0" xfId="7" applyFont="1" applyFill="1" applyAlignment="1" applyProtection="1">
      <alignment vertical="center"/>
      <protection hidden="1"/>
    </xf>
    <xf numFmtId="0" fontId="23" fillId="7" borderId="20" xfId="7" applyFont="1" applyFill="1" applyBorder="1" applyAlignment="1" applyProtection="1">
      <alignment vertical="center"/>
      <protection hidden="1"/>
    </xf>
    <xf numFmtId="0" fontId="16" fillId="7" borderId="7" xfId="7" applyFont="1" applyFill="1" applyBorder="1" applyAlignment="1" applyProtection="1">
      <alignment vertical="center"/>
      <protection hidden="1"/>
    </xf>
    <xf numFmtId="0" fontId="16" fillId="7" borderId="8" xfId="7" applyFont="1" applyFill="1" applyBorder="1" applyAlignment="1" applyProtection="1">
      <alignment vertical="center"/>
      <protection hidden="1"/>
    </xf>
    <xf numFmtId="0" fontId="16" fillId="0" borderId="0" xfId="7" applyFont="1" applyAlignment="1" applyProtection="1">
      <alignment horizontal="center" vertical="center"/>
      <protection hidden="1"/>
    </xf>
    <xf numFmtId="0" fontId="16" fillId="7" borderId="25" xfId="7" applyFont="1" applyFill="1" applyBorder="1" applyAlignment="1" applyProtection="1">
      <alignment horizontal="center" vertical="center"/>
      <protection hidden="1"/>
    </xf>
    <xf numFmtId="166" fontId="23" fillId="7" borderId="26" xfId="7" applyNumberFormat="1" applyFont="1" applyFill="1" applyBorder="1" applyAlignment="1" applyProtection="1">
      <alignment vertical="center"/>
      <protection hidden="1"/>
    </xf>
    <xf numFmtId="166" fontId="23" fillId="7" borderId="27" xfId="7" applyNumberFormat="1" applyFont="1" applyFill="1" applyBorder="1" applyAlignment="1" applyProtection="1">
      <alignment vertical="center"/>
      <protection hidden="1"/>
    </xf>
    <xf numFmtId="166" fontId="23" fillId="7" borderId="28" xfId="7" applyNumberFormat="1" applyFont="1" applyFill="1" applyBorder="1" applyAlignment="1" applyProtection="1">
      <alignment vertical="center"/>
      <protection hidden="1"/>
    </xf>
    <xf numFmtId="0" fontId="35" fillId="0" borderId="0" xfId="7" applyFont="1" applyAlignment="1">
      <alignment horizontal="center" vertical="center"/>
    </xf>
    <xf numFmtId="0" fontId="36" fillId="0" borderId="0" xfId="7" applyFont="1" applyAlignment="1" applyProtection="1">
      <alignment horizontal="center" vertical="center"/>
      <protection hidden="1"/>
    </xf>
    <xf numFmtId="49" fontId="39" fillId="0" borderId="8" xfId="7" applyNumberFormat="1" applyFont="1" applyBorder="1" applyAlignment="1" applyProtection="1">
      <alignment horizontal="center" vertical="center" wrapText="1"/>
      <protection hidden="1"/>
    </xf>
    <xf numFmtId="165" fontId="40" fillId="0" borderId="6" xfId="7" applyNumberFormat="1" applyFont="1" applyBorder="1" applyAlignment="1" applyProtection="1">
      <alignment horizontal="center" vertical="center"/>
      <protection locked="0"/>
    </xf>
    <xf numFmtId="166" fontId="40" fillId="0" borderId="0" xfId="7" applyNumberFormat="1" applyFont="1" applyAlignment="1" applyProtection="1">
      <alignment horizontal="right" vertical="center"/>
      <protection hidden="1"/>
    </xf>
    <xf numFmtId="0" fontId="24" fillId="0" borderId="6" xfId="7" applyFont="1" applyBorder="1" applyAlignment="1">
      <alignment horizontal="center" vertical="center"/>
    </xf>
    <xf numFmtId="0" fontId="24" fillId="0" borderId="25" xfId="7" applyFont="1" applyBorder="1" applyAlignment="1">
      <alignment horizontal="center" vertical="center"/>
    </xf>
    <xf numFmtId="0" fontId="24" fillId="0" borderId="26" xfId="7" applyFont="1" applyBorder="1" applyAlignment="1">
      <alignment horizontal="center" vertical="center"/>
    </xf>
    <xf numFmtId="0" fontId="24" fillId="0" borderId="29" xfId="7" applyFont="1" applyBorder="1" applyAlignment="1">
      <alignment horizontal="center" vertical="center"/>
    </xf>
    <xf numFmtId="0" fontId="24" fillId="0" borderId="25" xfId="7" applyFont="1" applyBorder="1" applyAlignment="1">
      <alignment horizontal="left" vertical="center" indent="1"/>
    </xf>
    <xf numFmtId="0" fontId="32" fillId="0" borderId="25" xfId="7" applyFont="1" applyBorder="1" applyAlignment="1">
      <alignment horizontal="center" vertical="center"/>
    </xf>
    <xf numFmtId="165" fontId="41" fillId="0" borderId="25" xfId="7" applyNumberFormat="1" applyFont="1" applyBorder="1" applyAlignment="1">
      <alignment horizontal="center" vertical="center"/>
    </xf>
    <xf numFmtId="165" fontId="24" fillId="0" borderId="25" xfId="7" applyNumberFormat="1" applyFont="1" applyBorder="1" applyAlignment="1">
      <alignment horizontal="center" vertical="center"/>
    </xf>
    <xf numFmtId="165" fontId="32" fillId="0" borderId="25" xfId="7" applyNumberFormat="1" applyFont="1" applyBorder="1" applyAlignment="1">
      <alignment horizontal="center" vertical="center"/>
    </xf>
    <xf numFmtId="171" fontId="24" fillId="0" borderId="25" xfId="7" applyNumberFormat="1" applyFont="1" applyBorder="1" applyAlignment="1">
      <alignment horizontal="center" vertical="center"/>
    </xf>
    <xf numFmtId="169" fontId="34" fillId="0" borderId="25" xfId="7" applyNumberFormat="1" applyFont="1" applyBorder="1" applyAlignment="1">
      <alignment horizontal="center" vertical="center"/>
    </xf>
    <xf numFmtId="0" fontId="34" fillId="0" borderId="25" xfId="7" applyFont="1" applyBorder="1" applyAlignment="1" applyProtection="1">
      <alignment horizontal="left" vertical="center" indent="1"/>
      <protection locked="0"/>
    </xf>
    <xf numFmtId="0" fontId="34" fillId="0" borderId="1" xfId="7" applyFont="1" applyBorder="1" applyAlignment="1">
      <alignment horizontal="center" vertical="center"/>
    </xf>
    <xf numFmtId="165" fontId="34" fillId="0" borderId="25" xfId="0" applyFont="1" applyBorder="1" applyAlignment="1">
      <alignment horizontal="center" vertical="center"/>
    </xf>
    <xf numFmtId="167" fontId="42" fillId="0" borderId="34" xfId="7" applyNumberFormat="1" applyFont="1" applyBorder="1" applyAlignment="1" applyProtection="1">
      <alignment horizontal="center" vertical="top" wrapText="1"/>
      <protection hidden="1"/>
    </xf>
    <xf numFmtId="49" fontId="39" fillId="10" borderId="8" xfId="7" applyNumberFormat="1" applyFont="1" applyFill="1" applyBorder="1" applyAlignment="1" applyProtection="1">
      <alignment horizontal="center" vertical="center" wrapText="1"/>
      <protection hidden="1"/>
    </xf>
    <xf numFmtId="165" fontId="40" fillId="10" borderId="6" xfId="7" applyNumberFormat="1" applyFont="1" applyFill="1" applyBorder="1" applyAlignment="1" applyProtection="1">
      <alignment horizontal="center" vertical="center"/>
      <protection hidden="1"/>
    </xf>
    <xf numFmtId="165" fontId="23" fillId="5" borderId="19" xfId="7" applyNumberFormat="1" applyFont="1" applyFill="1" applyBorder="1" applyAlignment="1" applyProtection="1">
      <alignment horizontal="center" vertical="center"/>
      <protection hidden="1"/>
    </xf>
    <xf numFmtId="165" fontId="23" fillId="5" borderId="0" xfId="7" applyNumberFormat="1" applyFont="1" applyFill="1" applyAlignment="1" applyProtection="1">
      <alignment horizontal="center" vertical="center"/>
      <protection hidden="1"/>
    </xf>
    <xf numFmtId="165" fontId="43" fillId="5" borderId="0" xfId="7" applyNumberFormat="1" applyFont="1" applyFill="1" applyAlignment="1" applyProtection="1">
      <alignment horizontal="center" vertical="center"/>
      <protection hidden="1"/>
    </xf>
    <xf numFmtId="0" fontId="23" fillId="5" borderId="0" xfId="7" applyFont="1" applyFill="1" applyAlignment="1" applyProtection="1">
      <alignment horizontal="left" vertical="center" indent="1"/>
      <protection hidden="1"/>
    </xf>
    <xf numFmtId="0" fontId="23" fillId="5" borderId="0" xfId="7" applyFont="1" applyFill="1" applyAlignment="1" applyProtection="1">
      <alignment horizontal="left" vertical="center"/>
      <protection hidden="1"/>
    </xf>
    <xf numFmtId="0" fontId="44" fillId="5" borderId="0" xfId="7" applyFont="1" applyFill="1" applyAlignment="1" applyProtection="1">
      <alignment horizontal="right" vertical="center"/>
      <protection hidden="1"/>
    </xf>
    <xf numFmtId="165" fontId="23" fillId="5" borderId="0" xfId="7" quotePrefix="1" applyNumberFormat="1" applyFont="1" applyFill="1" applyAlignment="1">
      <alignment horizontal="center" vertical="center"/>
    </xf>
    <xf numFmtId="0" fontId="44" fillId="5" borderId="0" xfId="7" applyFont="1" applyFill="1" applyAlignment="1" applyProtection="1">
      <alignment horizontal="right" vertical="center" indent="1"/>
      <protection hidden="1"/>
    </xf>
    <xf numFmtId="0" fontId="23" fillId="5" borderId="0" xfId="7" applyFont="1" applyFill="1" applyAlignment="1" applyProtection="1">
      <alignment horizontal="right" vertical="center" indent="1"/>
      <protection hidden="1"/>
    </xf>
    <xf numFmtId="0" fontId="23" fillId="5" borderId="20" xfId="7" applyFont="1" applyFill="1" applyBorder="1" applyAlignment="1" applyProtection="1">
      <alignment horizontal="right" vertical="center" indent="1"/>
      <protection hidden="1"/>
    </xf>
    <xf numFmtId="166" fontId="23" fillId="0" borderId="0" xfId="7" applyNumberFormat="1" applyFont="1" applyAlignment="1" applyProtection="1">
      <alignment horizontal="right" vertical="center"/>
      <protection hidden="1"/>
    </xf>
    <xf numFmtId="0" fontId="24" fillId="3" borderId="7" xfId="7" applyFont="1" applyFill="1" applyBorder="1" applyAlignment="1">
      <alignment vertical="center"/>
    </xf>
    <xf numFmtId="0" fontId="24" fillId="3" borderId="8" xfId="7" applyFont="1" applyFill="1" applyBorder="1" applyAlignment="1">
      <alignment vertical="center"/>
    </xf>
    <xf numFmtId="0" fontId="24" fillId="3" borderId="26" xfId="7" applyFont="1" applyFill="1" applyBorder="1" applyAlignment="1">
      <alignment horizontal="center" vertical="center"/>
    </xf>
    <xf numFmtId="0" fontId="24" fillId="3" borderId="27" xfId="7" applyFont="1" applyFill="1" applyBorder="1" applyAlignment="1">
      <alignment horizontal="center" vertical="center"/>
    </xf>
    <xf numFmtId="0" fontId="24" fillId="3" borderId="28" xfId="7" applyFont="1" applyFill="1" applyBorder="1" applyAlignment="1">
      <alignment horizontal="center" vertical="center"/>
    </xf>
    <xf numFmtId="0" fontId="24" fillId="0" borderId="31" xfId="7" applyFont="1" applyBorder="1" applyAlignment="1">
      <alignment horizontal="center" vertical="center"/>
    </xf>
    <xf numFmtId="0" fontId="24" fillId="0" borderId="31" xfId="7" applyFont="1" applyBorder="1" applyAlignment="1">
      <alignment horizontal="left" vertical="center" indent="1"/>
    </xf>
    <xf numFmtId="0" fontId="32" fillId="0" borderId="31" xfId="7" applyFont="1" applyBorder="1" applyAlignment="1">
      <alignment horizontal="center" vertical="center"/>
    </xf>
    <xf numFmtId="165" fontId="41" fillId="0" borderId="31" xfId="7" applyNumberFormat="1" applyFont="1" applyBorder="1" applyAlignment="1">
      <alignment horizontal="center" vertical="center"/>
    </xf>
    <xf numFmtId="165" fontId="24" fillId="0" borderId="31" xfId="7" applyNumberFormat="1" applyFont="1" applyBorder="1" applyAlignment="1">
      <alignment horizontal="center" vertical="center"/>
    </xf>
    <xf numFmtId="165" fontId="32" fillId="0" borderId="31" xfId="7" applyNumberFormat="1" applyFont="1" applyBorder="1" applyAlignment="1">
      <alignment horizontal="center" vertical="center"/>
    </xf>
    <xf numFmtId="0" fontId="24" fillId="0" borderId="9" xfId="7" applyFont="1" applyBorder="1" applyAlignment="1">
      <alignment horizontal="center" vertical="center"/>
    </xf>
    <xf numFmtId="169" fontId="34" fillId="7" borderId="31" xfId="7" applyNumberFormat="1" applyFont="1" applyFill="1" applyBorder="1" applyAlignment="1">
      <alignment horizontal="center" vertical="center"/>
    </xf>
    <xf numFmtId="0" fontId="16" fillId="7" borderId="25" xfId="7" applyFont="1" applyFill="1" applyBorder="1" applyAlignment="1" applyProtection="1">
      <alignment horizontal="left" vertical="center" indent="1"/>
      <protection locked="0"/>
    </xf>
    <xf numFmtId="0" fontId="34" fillId="7" borderId="1" xfId="7" applyFont="1" applyFill="1" applyBorder="1" applyAlignment="1">
      <alignment horizontal="center" vertical="center"/>
    </xf>
    <xf numFmtId="165" fontId="34" fillId="7" borderId="25" xfId="0" applyFont="1" applyFill="1" applyBorder="1" applyAlignment="1">
      <alignment horizontal="center" vertical="center"/>
    </xf>
    <xf numFmtId="49" fontId="39" fillId="10" borderId="6" xfId="7" applyNumberFormat="1" applyFont="1" applyFill="1" applyBorder="1" applyAlignment="1" applyProtection="1">
      <alignment horizontal="center" vertical="center" wrapText="1"/>
      <protection hidden="1"/>
    </xf>
    <xf numFmtId="0" fontId="24" fillId="0" borderId="17" xfId="7" applyFont="1" applyBorder="1" applyAlignment="1">
      <alignment horizontal="center" vertical="center"/>
    </xf>
    <xf numFmtId="0" fontId="24" fillId="0" borderId="17" xfId="7" applyFont="1" applyBorder="1" applyAlignment="1">
      <alignment horizontal="left" vertical="center"/>
    </xf>
    <xf numFmtId="0" fontId="32" fillId="0" borderId="17" xfId="7" applyFont="1" applyBorder="1" applyAlignment="1">
      <alignment horizontal="center" vertical="center"/>
    </xf>
    <xf numFmtId="165" fontId="41" fillId="0" borderId="17" xfId="7" applyNumberFormat="1" applyFont="1" applyBorder="1" applyAlignment="1">
      <alignment horizontal="center" vertical="center"/>
    </xf>
    <xf numFmtId="165" fontId="24" fillId="0" borderId="17" xfId="7" applyNumberFormat="1" applyFont="1" applyBorder="1" applyAlignment="1">
      <alignment horizontal="center" vertical="center"/>
    </xf>
    <xf numFmtId="165" fontId="32" fillId="0" borderId="17" xfId="7" applyNumberFormat="1" applyFont="1" applyBorder="1" applyAlignment="1">
      <alignment horizontal="center" vertical="center"/>
    </xf>
    <xf numFmtId="171" fontId="24" fillId="0" borderId="17" xfId="7" applyNumberFormat="1" applyFont="1" applyBorder="1" applyAlignment="1">
      <alignment horizontal="center" vertical="center"/>
    </xf>
    <xf numFmtId="169" fontId="34" fillId="0" borderId="17" xfId="7" applyNumberFormat="1" applyFont="1" applyBorder="1" applyAlignment="1">
      <alignment horizontal="center" vertical="center"/>
    </xf>
    <xf numFmtId="0" fontId="34" fillId="0" borderId="17" xfId="7" applyFont="1" applyBorder="1" applyAlignment="1">
      <alignment horizontal="center" vertical="center"/>
    </xf>
    <xf numFmtId="165" fontId="34" fillId="0" borderId="0" xfId="0" applyFont="1" applyAlignment="1">
      <alignment horizontal="center" vertical="center"/>
    </xf>
    <xf numFmtId="0" fontId="24" fillId="0" borderId="0" xfId="7" applyFont="1" applyAlignment="1">
      <alignment horizontal="left" vertical="center"/>
    </xf>
    <xf numFmtId="0" fontId="45" fillId="0" borderId="0" xfId="7" applyFont="1" applyAlignment="1">
      <alignment horizontal="left" vertical="center"/>
    </xf>
    <xf numFmtId="0" fontId="34" fillId="0" borderId="0" xfId="7" quotePrefix="1" applyFont="1" applyAlignment="1">
      <alignment horizontal="left"/>
    </xf>
    <xf numFmtId="0" fontId="34" fillId="0" borderId="0" xfId="7" applyFont="1" applyAlignment="1">
      <alignment horizontal="left" vertical="center"/>
    </xf>
    <xf numFmtId="166" fontId="40" fillId="0" borderId="0" xfId="7" applyNumberFormat="1" applyFont="1" applyAlignment="1" applyProtection="1">
      <alignment horizontal="center" vertical="center"/>
      <protection hidden="1"/>
    </xf>
    <xf numFmtId="165" fontId="40" fillId="0" borderId="0" xfId="7" applyNumberFormat="1" applyFont="1" applyAlignment="1" applyProtection="1">
      <alignment horizontal="center" vertical="center"/>
      <protection hidden="1"/>
    </xf>
    <xf numFmtId="0" fontId="40" fillId="0" borderId="0" xfId="7" applyFont="1" applyAlignment="1" applyProtection="1">
      <alignment vertical="center"/>
      <protection hidden="1"/>
    </xf>
    <xf numFmtId="165" fontId="40" fillId="0" borderId="0" xfId="7" applyNumberFormat="1" applyFont="1" applyAlignment="1" applyProtection="1">
      <alignment horizontal="right" vertical="center"/>
      <protection hidden="1"/>
    </xf>
    <xf numFmtId="166" fontId="40" fillId="0" borderId="0" xfId="7" applyNumberFormat="1" applyFont="1" applyAlignment="1" applyProtection="1">
      <alignment horizontal="left" vertical="center"/>
      <protection hidden="1"/>
    </xf>
    <xf numFmtId="0" fontId="16" fillId="3" borderId="6" xfId="7" applyFont="1" applyFill="1" applyBorder="1" applyAlignment="1" applyProtection="1">
      <alignment horizontal="center" vertical="center"/>
      <protection hidden="1"/>
    </xf>
    <xf numFmtId="165" fontId="16" fillId="3" borderId="6" xfId="7" applyNumberFormat="1" applyFont="1" applyFill="1" applyBorder="1" applyAlignment="1" applyProtection="1">
      <alignment horizontal="center" vertical="center"/>
      <protection hidden="1"/>
    </xf>
    <xf numFmtId="0" fontId="16" fillId="3" borderId="13" xfId="7" quotePrefix="1" applyFont="1" applyFill="1" applyBorder="1" applyAlignment="1" applyProtection="1">
      <alignment horizontal="center" vertical="center"/>
      <protection hidden="1"/>
    </xf>
    <xf numFmtId="0" fontId="32" fillId="0" borderId="14" xfId="7" applyFont="1" applyBorder="1"/>
    <xf numFmtId="0" fontId="32" fillId="0" borderId="0" xfId="7" applyFont="1"/>
    <xf numFmtId="0" fontId="32" fillId="0" borderId="0" xfId="7" applyFont="1" applyAlignment="1">
      <alignment horizontal="left"/>
    </xf>
    <xf numFmtId="169" fontId="40" fillId="0" borderId="10" xfId="7" applyNumberFormat="1" applyFont="1" applyBorder="1" applyAlignment="1" applyProtection="1">
      <alignment horizontal="center" vertical="center"/>
      <protection hidden="1"/>
    </xf>
    <xf numFmtId="38" fontId="40" fillId="0" borderId="7" xfId="7" quotePrefix="1" applyNumberFormat="1" applyFont="1" applyBorder="1" applyAlignment="1" applyProtection="1">
      <alignment horizontal="left" vertical="center" indent="1"/>
      <protection hidden="1"/>
    </xf>
    <xf numFmtId="38" fontId="40" fillId="0" borderId="12" xfId="7" quotePrefix="1" applyNumberFormat="1" applyFont="1" applyBorder="1" applyAlignment="1" applyProtection="1">
      <alignment horizontal="left" vertical="center" indent="1"/>
      <protection hidden="1"/>
    </xf>
    <xf numFmtId="38" fontId="40" fillId="0" borderId="8" xfId="7" quotePrefix="1" applyNumberFormat="1" applyFont="1" applyBorder="1" applyAlignment="1" applyProtection="1">
      <alignment horizontal="left" vertical="center" indent="1"/>
      <protection hidden="1"/>
    </xf>
    <xf numFmtId="38" fontId="40" fillId="0" borderId="11" xfId="7" applyNumberFormat="1" applyFont="1" applyBorder="1" applyAlignment="1" applyProtection="1">
      <alignment horizontal="center" vertical="center"/>
      <protection hidden="1"/>
    </xf>
    <xf numFmtId="38" fontId="46" fillId="0" borderId="14" xfId="7" applyNumberFormat="1" applyFont="1" applyBorder="1" applyAlignment="1" applyProtection="1">
      <alignment horizontal="center" vertical="center"/>
      <protection hidden="1"/>
    </xf>
    <xf numFmtId="38" fontId="46" fillId="0" borderId="0" xfId="7" applyNumberFormat="1" applyFont="1" applyAlignment="1" applyProtection="1">
      <alignment horizontal="center" vertical="center"/>
      <protection hidden="1"/>
    </xf>
    <xf numFmtId="38" fontId="46" fillId="0" borderId="0" xfId="7" applyNumberFormat="1" applyFont="1" applyAlignment="1" applyProtection="1">
      <alignment horizontal="left" vertical="center"/>
      <protection hidden="1"/>
    </xf>
    <xf numFmtId="0" fontId="48" fillId="0" borderId="0" xfId="7" applyFont="1" applyAlignment="1" applyProtection="1">
      <alignment horizontal="right" vertical="center"/>
      <protection hidden="1"/>
    </xf>
    <xf numFmtId="38" fontId="49" fillId="0" borderId="0" xfId="7" applyNumberFormat="1" applyFont="1" applyAlignment="1" applyProtection="1">
      <alignment horizontal="center" vertical="center"/>
      <protection hidden="1"/>
    </xf>
    <xf numFmtId="38" fontId="49" fillId="0" borderId="0" xfId="7" quotePrefix="1" applyNumberFormat="1" applyFont="1" applyAlignment="1" applyProtection="1">
      <alignment horizontal="left" vertical="center" indent="1"/>
      <protection hidden="1"/>
    </xf>
    <xf numFmtId="38" fontId="40" fillId="0" borderId="0" xfId="7" applyNumberFormat="1" applyFont="1" applyAlignment="1" applyProtection="1">
      <alignment horizontal="center" vertical="center"/>
      <protection hidden="1"/>
    </xf>
    <xf numFmtId="38" fontId="23" fillId="0" borderId="0" xfId="7" applyNumberFormat="1" applyFont="1" applyAlignment="1" applyProtection="1">
      <alignment horizontal="center" vertical="center"/>
      <protection hidden="1"/>
    </xf>
    <xf numFmtId="0" fontId="50" fillId="0" borderId="0" xfId="7" applyFont="1" applyAlignment="1">
      <alignment vertical="center"/>
    </xf>
    <xf numFmtId="0" fontId="51" fillId="0" borderId="0" xfId="7" applyFont="1" applyAlignment="1" applyProtection="1">
      <alignment horizontal="right" vertical="center"/>
      <protection hidden="1"/>
    </xf>
    <xf numFmtId="0" fontId="52" fillId="0" borderId="0" xfId="7" applyFont="1" applyAlignment="1">
      <alignment horizontal="center"/>
    </xf>
    <xf numFmtId="0" fontId="35" fillId="0" borderId="0" xfId="7" applyFont="1" applyAlignment="1">
      <alignment vertical="center"/>
    </xf>
    <xf numFmtId="0" fontId="47" fillId="0" borderId="0" xfId="7" applyFont="1" applyAlignment="1" applyProtection="1">
      <alignment horizontal="right" vertical="center"/>
      <protection hidden="1"/>
    </xf>
    <xf numFmtId="0" fontId="35" fillId="0" borderId="0" xfId="7" applyFont="1" applyAlignment="1">
      <alignment horizontal="left" vertical="center"/>
    </xf>
    <xf numFmtId="172" fontId="38" fillId="0" borderId="33" xfId="7" applyNumberFormat="1" applyFont="1" applyBorder="1" applyAlignment="1" applyProtection="1">
      <alignment horizontal="center" wrapText="1"/>
      <protection hidden="1"/>
    </xf>
    <xf numFmtId="0" fontId="19" fillId="0" borderId="1" xfId="7" applyFont="1" applyBorder="1" applyAlignment="1" applyProtection="1">
      <alignment horizontal="center" vertical="center"/>
      <protection hidden="1"/>
    </xf>
    <xf numFmtId="0" fontId="24" fillId="0" borderId="15" xfId="7" applyFont="1" applyBorder="1" applyAlignment="1">
      <alignment vertical="center"/>
    </xf>
    <xf numFmtId="0" fontId="24" fillId="0" borderId="0" xfId="7" applyFont="1"/>
    <xf numFmtId="49" fontId="55" fillId="0" borderId="30" xfId="7" applyNumberFormat="1" applyFont="1" applyBorder="1" applyAlignment="1" applyProtection="1">
      <alignment horizontal="center" vertical="center" wrapText="1"/>
      <protection hidden="1"/>
    </xf>
    <xf numFmtId="165" fontId="56" fillId="3" borderId="6" xfId="7" quotePrefix="1" applyNumberFormat="1" applyFont="1" applyFill="1" applyBorder="1" applyAlignment="1" applyProtection="1">
      <alignment horizontal="center" vertical="center"/>
      <protection hidden="1"/>
    </xf>
    <xf numFmtId="165" fontId="34" fillId="0" borderId="0" xfId="0" applyFont="1" applyAlignment="1" applyProtection="1">
      <alignment vertical="center"/>
      <protection hidden="1"/>
    </xf>
    <xf numFmtId="4" fontId="20" fillId="4" borderId="1" xfId="7" applyNumberFormat="1" applyFont="1" applyFill="1" applyBorder="1" applyAlignment="1" applyProtection="1">
      <alignment horizontal="left" indent="1"/>
      <protection locked="0" hidden="1"/>
    </xf>
    <xf numFmtId="4" fontId="17" fillId="0" borderId="1" xfId="7" applyNumberFormat="1" applyFont="1" applyBorder="1" applyAlignment="1" applyProtection="1">
      <alignment horizontal="left" indent="1"/>
      <protection locked="0" hidden="1"/>
    </xf>
    <xf numFmtId="170" fontId="37" fillId="0" borderId="26" xfId="7" applyNumberFormat="1" applyFont="1" applyBorder="1" applyAlignment="1" applyProtection="1">
      <alignment horizontal="center" vertical="center"/>
      <protection hidden="1"/>
    </xf>
    <xf numFmtId="0" fontId="43" fillId="0" borderId="0" xfId="7" applyFont="1" applyAlignment="1">
      <alignment horizontal="center" vertical="center"/>
    </xf>
    <xf numFmtId="165" fontId="57" fillId="6" borderId="0" xfId="0" applyFont="1" applyFill="1" applyAlignment="1" applyProtection="1">
      <alignment horizontal="center" vertical="center"/>
      <protection hidden="1"/>
    </xf>
    <xf numFmtId="165" fontId="58" fillId="8" borderId="0" xfId="0" applyFont="1" applyFill="1" applyAlignment="1" applyProtection="1">
      <alignment horizontal="center" vertical="center"/>
      <protection hidden="1"/>
    </xf>
    <xf numFmtId="165" fontId="29" fillId="3" borderId="31" xfId="7" applyNumberFormat="1" applyFont="1" applyFill="1" applyBorder="1" applyAlignment="1" applyProtection="1">
      <alignment horizontal="center" vertical="center"/>
      <protection hidden="1"/>
    </xf>
    <xf numFmtId="165" fontId="29" fillId="3" borderId="38" xfId="7" applyNumberFormat="1" applyFont="1" applyFill="1" applyBorder="1" applyAlignment="1" applyProtection="1">
      <alignment horizontal="center" vertical="center"/>
      <protection hidden="1"/>
    </xf>
    <xf numFmtId="165" fontId="29" fillId="3" borderId="39" xfId="7" applyNumberFormat="1" applyFont="1" applyFill="1" applyBorder="1" applyAlignment="1" applyProtection="1">
      <alignment horizontal="center" vertical="center"/>
      <protection hidden="1"/>
    </xf>
    <xf numFmtId="165" fontId="31" fillId="3" borderId="31" xfId="7" quotePrefix="1" applyNumberFormat="1" applyFont="1" applyFill="1" applyBorder="1" applyAlignment="1" applyProtection="1">
      <alignment horizontal="center" vertical="center" wrapText="1"/>
      <protection hidden="1"/>
    </xf>
    <xf numFmtId="165" fontId="31" fillId="3" borderId="38" xfId="7" quotePrefix="1" applyNumberFormat="1" applyFont="1" applyFill="1" applyBorder="1" applyAlignment="1" applyProtection="1">
      <alignment horizontal="center" vertical="center" wrapText="1"/>
      <protection hidden="1"/>
    </xf>
    <xf numFmtId="165" fontId="31" fillId="3" borderId="39" xfId="7" quotePrefix="1" applyNumberFormat="1" applyFont="1" applyFill="1" applyBorder="1" applyAlignment="1" applyProtection="1">
      <alignment horizontal="center" vertical="center" wrapText="1"/>
      <protection hidden="1"/>
    </xf>
    <xf numFmtId="165" fontId="31" fillId="3" borderId="31" xfId="7" quotePrefix="1" applyNumberFormat="1" applyFont="1" applyFill="1" applyBorder="1" applyAlignment="1" applyProtection="1">
      <alignment horizontal="center" vertical="center"/>
      <protection hidden="1"/>
    </xf>
    <xf numFmtId="165" fontId="31" fillId="3" borderId="38" xfId="7" quotePrefix="1" applyNumberFormat="1" applyFont="1" applyFill="1" applyBorder="1" applyAlignment="1" applyProtection="1">
      <alignment horizontal="center" vertical="center"/>
      <protection hidden="1"/>
    </xf>
    <xf numFmtId="165" fontId="31" fillId="3" borderId="39" xfId="7" quotePrefix="1" applyNumberFormat="1" applyFont="1" applyFill="1" applyBorder="1" applyAlignment="1" applyProtection="1">
      <alignment horizontal="center" vertical="center"/>
      <protection hidden="1"/>
    </xf>
    <xf numFmtId="0" fontId="31" fillId="3" borderId="12" xfId="7" applyFont="1" applyFill="1" applyBorder="1" applyAlignment="1" applyProtection="1">
      <alignment horizontal="center" vertical="center"/>
      <protection hidden="1"/>
    </xf>
    <xf numFmtId="0" fontId="32" fillId="3" borderId="12" xfId="7" applyFont="1" applyFill="1" applyBorder="1" applyAlignment="1" applyProtection="1">
      <alignment horizontal="center" vertical="center"/>
      <protection hidden="1"/>
    </xf>
    <xf numFmtId="0" fontId="32" fillId="3" borderId="23" xfId="7" applyFont="1" applyFill="1" applyBorder="1" applyAlignment="1" applyProtection="1">
      <alignment horizontal="center" vertical="center"/>
      <protection hidden="1"/>
    </xf>
    <xf numFmtId="165" fontId="54" fillId="0" borderId="7" xfId="7" applyNumberFormat="1" applyFont="1" applyBorder="1" applyAlignment="1" applyProtection="1">
      <alignment horizontal="left" vertical="center" indent="1"/>
      <protection hidden="1"/>
    </xf>
    <xf numFmtId="165" fontId="54" fillId="0" borderId="12" xfId="7" applyNumberFormat="1" applyFont="1" applyBorder="1" applyAlignment="1" applyProtection="1">
      <alignment horizontal="left" vertical="center" indent="1"/>
      <protection hidden="1"/>
    </xf>
    <xf numFmtId="165" fontId="54" fillId="0" borderId="8" xfId="7" applyNumberFormat="1" applyFont="1" applyBorder="1" applyAlignment="1" applyProtection="1">
      <alignment horizontal="left" vertical="center" indent="1"/>
      <protection hidden="1"/>
    </xf>
    <xf numFmtId="165" fontId="54" fillId="0" borderId="7" xfId="7" applyNumberFormat="1" applyFont="1" applyBorder="1" applyAlignment="1" applyProtection="1">
      <alignment horizontal="right" vertical="center" indent="1"/>
      <protection hidden="1"/>
    </xf>
    <xf numFmtId="165" fontId="54" fillId="0" borderId="12" xfId="7" applyNumberFormat="1" applyFont="1" applyBorder="1" applyAlignment="1" applyProtection="1">
      <alignment horizontal="right" vertical="center" indent="1"/>
      <protection hidden="1"/>
    </xf>
    <xf numFmtId="165" fontId="54" fillId="0" borderId="8" xfId="7" applyNumberFormat="1" applyFont="1" applyBorder="1" applyAlignment="1" applyProtection="1">
      <alignment horizontal="right" vertical="center" indent="1"/>
      <protection hidden="1"/>
    </xf>
    <xf numFmtId="0" fontId="43" fillId="4" borderId="2" xfId="7" applyFont="1" applyFill="1" applyBorder="1" applyAlignment="1">
      <alignment horizontal="center" vertical="center"/>
    </xf>
    <xf numFmtId="0" fontId="43" fillId="4" borderId="3" xfId="7" applyFont="1" applyFill="1" applyBorder="1" applyAlignment="1">
      <alignment horizontal="center" vertical="center"/>
    </xf>
    <xf numFmtId="0" fontId="43" fillId="4" borderId="4" xfId="7" applyFont="1" applyFill="1" applyBorder="1" applyAlignment="1">
      <alignment horizontal="center" vertical="center"/>
    </xf>
    <xf numFmtId="0" fontId="59" fillId="0" borderId="0" xfId="7" applyFont="1" applyAlignment="1">
      <alignment horizontal="center" vertical="center"/>
    </xf>
    <xf numFmtId="0" fontId="59" fillId="0" borderId="20" xfId="7" applyFont="1" applyBorder="1" applyAlignment="1">
      <alignment horizontal="center" vertical="center"/>
    </xf>
    <xf numFmtId="0" fontId="60" fillId="0" borderId="0" xfId="7" applyFont="1" applyAlignment="1" applyProtection="1">
      <alignment horizontal="center" vertical="center"/>
      <protection hidden="1"/>
    </xf>
    <xf numFmtId="0" fontId="60" fillId="0" borderId="20" xfId="7" applyFont="1" applyBorder="1" applyAlignment="1" applyProtection="1">
      <alignment horizontal="center" vertical="center"/>
      <protection hidden="1"/>
    </xf>
    <xf numFmtId="0" fontId="43" fillId="11" borderId="2" xfId="7" applyFont="1" applyFill="1" applyBorder="1" applyAlignment="1">
      <alignment horizontal="center" vertical="center"/>
    </xf>
    <xf numFmtId="0" fontId="43" fillId="11" borderId="3" xfId="7" applyFont="1" applyFill="1" applyBorder="1" applyAlignment="1">
      <alignment horizontal="center" vertical="center"/>
    </xf>
    <xf numFmtId="0" fontId="43" fillId="11" borderId="4" xfId="7" applyFont="1" applyFill="1" applyBorder="1" applyAlignment="1">
      <alignment horizontal="center" vertical="center"/>
    </xf>
    <xf numFmtId="165" fontId="16" fillId="3" borderId="6" xfId="7" quotePrefix="1" applyNumberFormat="1" applyFont="1" applyFill="1" applyBorder="1" applyAlignment="1" applyProtection="1">
      <alignment horizontal="center" vertical="center"/>
      <protection hidden="1"/>
    </xf>
    <xf numFmtId="0" fontId="63" fillId="9" borderId="27" xfId="7" applyFont="1" applyFill="1" applyBorder="1" applyAlignment="1">
      <alignment horizontal="center" vertical="center"/>
    </xf>
    <xf numFmtId="0" fontId="63" fillId="9" borderId="28" xfId="7" applyFont="1" applyFill="1" applyBorder="1" applyAlignment="1">
      <alignment horizontal="center" vertical="center"/>
    </xf>
    <xf numFmtId="0" fontId="61" fillId="0" borderId="17" xfId="7" applyFont="1" applyBorder="1" applyAlignment="1">
      <alignment horizontal="center" vertical="center"/>
    </xf>
    <xf numFmtId="0" fontId="61" fillId="0" borderId="18" xfId="7" applyFont="1" applyBorder="1" applyAlignment="1">
      <alignment horizontal="center" vertical="center"/>
    </xf>
    <xf numFmtId="0" fontId="61" fillId="0" borderId="0" xfId="7" applyFont="1" applyAlignment="1">
      <alignment horizontal="center" vertical="center"/>
    </xf>
    <xf numFmtId="0" fontId="61" fillId="0" borderId="20" xfId="7" applyFont="1" applyBorder="1" applyAlignment="1">
      <alignment horizontal="center" vertical="center"/>
    </xf>
    <xf numFmtId="0" fontId="59" fillId="0" borderId="36" xfId="7" applyFont="1" applyBorder="1" applyAlignment="1" applyProtection="1">
      <alignment horizontal="center" vertical="center"/>
      <protection hidden="1"/>
    </xf>
    <xf numFmtId="0" fontId="59" fillId="0" borderId="37" xfId="7" applyFont="1" applyBorder="1" applyAlignment="1" applyProtection="1">
      <alignment horizontal="center" vertical="center"/>
      <protection hidden="1"/>
    </xf>
    <xf numFmtId="170" fontId="37" fillId="0" borderId="16" xfId="7" applyNumberFormat="1" applyFont="1" applyBorder="1" applyAlignment="1" applyProtection="1">
      <alignment horizontal="center" vertical="center"/>
      <protection hidden="1"/>
    </xf>
    <xf numFmtId="170" fontId="37" fillId="0" borderId="21" xfId="7" applyNumberFormat="1" applyFont="1" applyBorder="1" applyAlignment="1" applyProtection="1">
      <alignment horizontal="center" vertical="center"/>
      <protection hidden="1"/>
    </xf>
    <xf numFmtId="165" fontId="40" fillId="0" borderId="6" xfId="7" applyNumberFormat="1" applyFont="1" applyBorder="1" applyAlignment="1" applyProtection="1">
      <alignment horizontal="left" vertical="center" indent="1"/>
      <protection hidden="1"/>
    </xf>
    <xf numFmtId="165" fontId="40" fillId="0" borderId="6" xfId="7" applyNumberFormat="1" applyFont="1" applyBorder="1" applyAlignment="1" applyProtection="1">
      <alignment horizontal="right" vertical="center" indent="1"/>
      <protection hidden="1"/>
    </xf>
    <xf numFmtId="165" fontId="40" fillId="0" borderId="24" xfId="7" applyNumberFormat="1" applyFont="1" applyBorder="1" applyAlignment="1" applyProtection="1">
      <alignment horizontal="right" vertical="center" indent="1"/>
      <protection hidden="1"/>
    </xf>
    <xf numFmtId="170" fontId="37" fillId="0" borderId="31" xfId="7" applyNumberFormat="1" applyFont="1" applyBorder="1" applyAlignment="1" applyProtection="1">
      <alignment horizontal="center" vertical="center"/>
      <protection hidden="1"/>
    </xf>
    <xf numFmtId="170" fontId="37" fillId="0" borderId="32" xfId="7" applyNumberFormat="1" applyFont="1" applyBorder="1" applyAlignment="1" applyProtection="1">
      <alignment horizontal="center" vertical="center"/>
      <protection hidden="1"/>
    </xf>
    <xf numFmtId="165" fontId="23" fillId="10" borderId="6" xfId="7" applyNumberFormat="1" applyFont="1" applyFill="1" applyBorder="1" applyAlignment="1" applyProtection="1">
      <alignment horizontal="left" vertical="center" indent="1"/>
      <protection hidden="1"/>
    </xf>
    <xf numFmtId="165" fontId="40" fillId="10" borderId="6" xfId="7" applyNumberFormat="1" applyFont="1" applyFill="1" applyBorder="1" applyAlignment="1" applyProtection="1">
      <alignment horizontal="right" vertical="center" indent="1"/>
      <protection hidden="1"/>
    </xf>
    <xf numFmtId="165" fontId="40" fillId="10" borderId="24" xfId="7" applyNumberFormat="1" applyFont="1" applyFill="1" applyBorder="1" applyAlignment="1" applyProtection="1">
      <alignment horizontal="right" vertical="center" indent="1"/>
      <protection hidden="1"/>
    </xf>
    <xf numFmtId="0" fontId="16" fillId="5" borderId="26" xfId="7" applyFont="1" applyFill="1" applyBorder="1" applyAlignment="1">
      <alignment horizontal="center" vertical="center"/>
    </xf>
    <xf numFmtId="0" fontId="16" fillId="5" borderId="27" xfId="7" applyFont="1" applyFill="1" applyBorder="1" applyAlignment="1">
      <alignment horizontal="center" vertical="center"/>
    </xf>
    <xf numFmtId="0" fontId="16" fillId="5" borderId="28" xfId="7" applyFont="1" applyFill="1" applyBorder="1" applyAlignment="1">
      <alignment horizontal="center" vertical="center"/>
    </xf>
    <xf numFmtId="0" fontId="34" fillId="7" borderId="26" xfId="7" applyFont="1" applyFill="1" applyBorder="1" applyAlignment="1">
      <alignment horizontal="center" vertical="center"/>
    </xf>
    <xf numFmtId="0" fontId="34" fillId="7" borderId="27" xfId="7" applyFont="1" applyFill="1" applyBorder="1" applyAlignment="1">
      <alignment horizontal="center" vertical="center"/>
    </xf>
    <xf numFmtId="0" fontId="34" fillId="7" borderId="28" xfId="7" applyFont="1" applyFill="1" applyBorder="1" applyAlignment="1">
      <alignment horizontal="center" vertical="center"/>
    </xf>
    <xf numFmtId="165" fontId="40" fillId="0" borderId="7" xfId="7" applyNumberFormat="1" applyFont="1" applyBorder="1" applyAlignment="1" applyProtection="1">
      <alignment horizontal="left" vertical="center" indent="1"/>
      <protection hidden="1"/>
    </xf>
    <xf numFmtId="165" fontId="40" fillId="0" borderId="12" xfId="7" applyNumberFormat="1" applyFont="1" applyBorder="1" applyAlignment="1" applyProtection="1">
      <alignment horizontal="left" vertical="center" indent="1"/>
      <protection hidden="1"/>
    </xf>
    <xf numFmtId="165" fontId="40" fillId="0" borderId="8" xfId="7" applyNumberFormat="1" applyFont="1" applyBorder="1" applyAlignment="1" applyProtection="1">
      <alignment horizontal="left" vertical="center" indent="1"/>
      <protection hidden="1"/>
    </xf>
    <xf numFmtId="165" fontId="40" fillId="0" borderId="7" xfId="7" applyNumberFormat="1" applyFont="1" applyBorder="1" applyAlignment="1" applyProtection="1">
      <alignment horizontal="right" vertical="center" indent="1"/>
      <protection hidden="1"/>
    </xf>
    <xf numFmtId="165" fontId="40" fillId="0" borderId="12" xfId="7" applyNumberFormat="1" applyFont="1" applyBorder="1" applyAlignment="1" applyProtection="1">
      <alignment horizontal="right" vertical="center" indent="1"/>
      <protection hidden="1"/>
    </xf>
    <xf numFmtId="165" fontId="40" fillId="0" borderId="23" xfId="7" applyNumberFormat="1" applyFont="1" applyBorder="1" applyAlignment="1" applyProtection="1">
      <alignment horizontal="right" vertical="center" indent="1"/>
      <protection hidden="1"/>
    </xf>
    <xf numFmtId="165" fontId="40" fillId="10" borderId="7" xfId="7" applyNumberFormat="1" applyFont="1" applyFill="1" applyBorder="1" applyAlignment="1" applyProtection="1">
      <alignment horizontal="left" vertical="center" indent="1"/>
      <protection hidden="1"/>
    </xf>
    <xf numFmtId="165" fontId="40" fillId="10" borderId="12" xfId="7" applyNumberFormat="1" applyFont="1" applyFill="1" applyBorder="1" applyAlignment="1" applyProtection="1">
      <alignment horizontal="left" vertical="center" indent="1"/>
      <protection hidden="1"/>
    </xf>
    <xf numFmtId="165" fontId="40" fillId="10" borderId="8" xfId="7" applyNumberFormat="1" applyFont="1" applyFill="1" applyBorder="1" applyAlignment="1" applyProtection="1">
      <alignment horizontal="left" vertical="center" indent="1"/>
      <protection hidden="1"/>
    </xf>
    <xf numFmtId="165" fontId="23" fillId="10" borderId="7" xfId="7" applyNumberFormat="1" applyFont="1" applyFill="1" applyBorder="1" applyAlignment="1" applyProtection="1">
      <alignment horizontal="right" vertical="center" indent="1"/>
      <protection hidden="1"/>
    </xf>
    <xf numFmtId="165" fontId="23" fillId="10" borderId="12" xfId="7" applyNumberFormat="1" applyFont="1" applyFill="1" applyBorder="1" applyAlignment="1" applyProtection="1">
      <alignment horizontal="right" vertical="center" indent="1"/>
      <protection hidden="1"/>
    </xf>
    <xf numFmtId="165" fontId="23" fillId="10" borderId="23" xfId="7" applyNumberFormat="1" applyFont="1" applyFill="1" applyBorder="1" applyAlignment="1" applyProtection="1">
      <alignment horizontal="right" vertical="center" indent="1"/>
      <protection hidden="1"/>
    </xf>
    <xf numFmtId="0" fontId="16" fillId="5" borderId="25" xfId="7" applyFont="1" applyFill="1" applyBorder="1" applyAlignment="1">
      <alignment horizontal="center" vertical="center"/>
    </xf>
    <xf numFmtId="0" fontId="24" fillId="7" borderId="26" xfId="7" applyFont="1" applyFill="1" applyBorder="1" applyAlignment="1">
      <alignment horizontal="center" vertical="center"/>
    </xf>
    <xf numFmtId="0" fontId="24" fillId="7" borderId="27" xfId="7" applyFont="1" applyFill="1" applyBorder="1" applyAlignment="1">
      <alignment horizontal="center" vertical="center"/>
    </xf>
    <xf numFmtId="0" fontId="24" fillId="7" borderId="28" xfId="7" applyFont="1" applyFill="1" applyBorder="1" applyAlignment="1">
      <alignment horizontal="center" vertical="center"/>
    </xf>
    <xf numFmtId="0" fontId="30" fillId="3" borderId="6" xfId="7" applyFont="1" applyFill="1" applyBorder="1" applyAlignment="1" applyProtection="1">
      <alignment horizontal="center" vertical="center"/>
      <protection hidden="1"/>
    </xf>
    <xf numFmtId="0" fontId="32" fillId="3" borderId="6" xfId="7" applyFont="1" applyFill="1" applyBorder="1" applyAlignment="1" applyProtection="1">
      <alignment horizontal="center" vertical="center"/>
      <protection hidden="1"/>
    </xf>
    <xf numFmtId="0" fontId="31" fillId="3" borderId="7" xfId="7" applyFont="1" applyFill="1" applyBorder="1" applyAlignment="1" applyProtection="1">
      <alignment horizontal="center" vertical="center"/>
      <protection hidden="1"/>
    </xf>
    <xf numFmtId="0" fontId="24" fillId="0" borderId="15" xfId="7" applyFont="1" applyBorder="1" applyAlignment="1">
      <alignment horizontal="center" vertical="center"/>
    </xf>
    <xf numFmtId="165" fontId="40" fillId="10" borderId="6" xfId="7" applyNumberFormat="1" applyFont="1" applyFill="1" applyBorder="1" applyAlignment="1" applyProtection="1">
      <alignment horizontal="left" vertical="center" indent="1"/>
      <protection hidden="1"/>
    </xf>
    <xf numFmtId="165" fontId="23" fillId="10" borderId="6" xfId="7" applyNumberFormat="1" applyFont="1" applyFill="1" applyBorder="1" applyAlignment="1" applyProtection="1">
      <alignment horizontal="right" vertical="center" indent="1"/>
      <protection hidden="1"/>
    </xf>
    <xf numFmtId="165" fontId="23" fillId="10" borderId="24" xfId="7" applyNumberFormat="1" applyFont="1" applyFill="1" applyBorder="1" applyAlignment="1" applyProtection="1">
      <alignment horizontal="right" vertical="center" indent="1"/>
      <protection hidden="1"/>
    </xf>
    <xf numFmtId="0" fontId="52" fillId="0" borderId="0" xfId="7" applyFont="1" applyAlignment="1">
      <alignment horizontal="center"/>
    </xf>
    <xf numFmtId="0" fontId="18" fillId="0" borderId="19" xfId="7" applyFont="1" applyBorder="1" applyAlignment="1">
      <alignment horizontal="center" vertical="center"/>
    </xf>
    <xf numFmtId="0" fontId="18" fillId="0" borderId="0" xfId="7" applyFont="1" applyAlignment="1">
      <alignment horizontal="center" vertical="center"/>
    </xf>
    <xf numFmtId="164" fontId="18" fillId="0" borderId="0" xfId="7" applyNumberFormat="1" applyFont="1" applyAlignment="1">
      <alignment horizontal="center" vertical="center"/>
    </xf>
    <xf numFmtId="0" fontId="21" fillId="3" borderId="26" xfId="7" applyFont="1" applyFill="1" applyBorder="1" applyAlignment="1" applyProtection="1">
      <alignment horizontal="center" vertical="center"/>
      <protection locked="0" hidden="1"/>
    </xf>
    <xf numFmtId="0" fontId="21" fillId="3" borderId="27" xfId="7" applyFont="1" applyFill="1" applyBorder="1" applyAlignment="1" applyProtection="1">
      <alignment horizontal="center" vertical="center"/>
      <protection locked="0" hidden="1"/>
    </xf>
    <xf numFmtId="0" fontId="21" fillId="3" borderId="28" xfId="7" applyFont="1" applyFill="1" applyBorder="1" applyAlignment="1" applyProtection="1">
      <alignment horizontal="center" vertical="center"/>
      <protection locked="0" hidden="1"/>
    </xf>
    <xf numFmtId="0" fontId="19" fillId="0" borderId="19" xfId="7" applyFont="1" applyBorder="1" applyAlignment="1" applyProtection="1">
      <alignment horizontal="center" vertical="center"/>
      <protection hidden="1"/>
    </xf>
    <xf numFmtId="0" fontId="19" fillId="0" borderId="0" xfId="7" applyFont="1" applyAlignment="1" applyProtection="1">
      <alignment horizontal="center" vertical="center"/>
      <protection hidden="1"/>
    </xf>
    <xf numFmtId="0" fontId="19" fillId="0" borderId="0" xfId="7" applyFont="1" applyAlignment="1" applyProtection="1">
      <alignment horizontal="left" vertical="center" indent="1"/>
      <protection hidden="1"/>
    </xf>
    <xf numFmtId="38" fontId="19" fillId="0" borderId="0" xfId="7" applyNumberFormat="1" applyFont="1" applyAlignment="1" applyProtection="1">
      <alignment horizontal="left" vertical="center" indent="1"/>
      <protection hidden="1"/>
    </xf>
    <xf numFmtId="164" fontId="18" fillId="3" borderId="2" xfId="7" applyNumberFormat="1" applyFont="1" applyFill="1" applyBorder="1" applyAlignment="1">
      <alignment horizontal="center" vertical="center"/>
    </xf>
    <xf numFmtId="164" fontId="18" fillId="3" borderId="3" xfId="7" applyNumberFormat="1" applyFont="1" applyFill="1" applyBorder="1" applyAlignment="1">
      <alignment horizontal="center" vertical="center"/>
    </xf>
    <xf numFmtId="164" fontId="18" fillId="3" borderId="26" xfId="7" applyNumberFormat="1" applyFont="1" applyFill="1" applyBorder="1" applyAlignment="1">
      <alignment horizontal="center" vertical="center"/>
    </xf>
    <xf numFmtId="164" fontId="18" fillId="3" borderId="27" xfId="7" applyNumberFormat="1" applyFont="1" applyFill="1" applyBorder="1" applyAlignment="1">
      <alignment horizontal="center" vertical="center"/>
    </xf>
    <xf numFmtId="164" fontId="18" fillId="3" borderId="28" xfId="7" applyNumberFormat="1" applyFont="1" applyFill="1" applyBorder="1" applyAlignment="1">
      <alignment horizontal="center" vertical="center"/>
    </xf>
    <xf numFmtId="0" fontId="19" fillId="3" borderId="2" xfId="7" applyFont="1" applyFill="1" applyBorder="1" applyAlignment="1" applyProtection="1">
      <alignment horizontal="center" vertical="center"/>
      <protection hidden="1"/>
    </xf>
    <xf numFmtId="0" fontId="19" fillId="3" borderId="3" xfId="7" applyFont="1" applyFill="1" applyBorder="1" applyAlignment="1" applyProtection="1">
      <alignment horizontal="center" vertical="center"/>
      <protection hidden="1"/>
    </xf>
    <xf numFmtId="1" fontId="18" fillId="3" borderId="26" xfId="7" applyNumberFormat="1" applyFont="1" applyFill="1" applyBorder="1" applyAlignment="1">
      <alignment horizontal="center" vertical="center"/>
    </xf>
    <xf numFmtId="1" fontId="18" fillId="3" borderId="28" xfId="7" applyNumberFormat="1" applyFont="1" applyFill="1" applyBorder="1" applyAlignment="1">
      <alignment horizontal="center" vertical="center"/>
    </xf>
    <xf numFmtId="38" fontId="19" fillId="0" borderId="2" xfId="7" applyNumberFormat="1" applyFont="1" applyBorder="1" applyAlignment="1" applyProtection="1">
      <alignment horizontal="left" vertical="center" indent="1"/>
      <protection hidden="1"/>
    </xf>
    <xf numFmtId="0" fontId="19" fillId="0" borderId="3" xfId="7" applyFont="1" applyBorder="1" applyAlignment="1" applyProtection="1">
      <alignment horizontal="left" vertical="center" indent="1"/>
      <protection hidden="1"/>
    </xf>
    <xf numFmtId="0" fontId="19" fillId="0" borderId="4" xfId="7" applyFont="1" applyBorder="1" applyAlignment="1" applyProtection="1">
      <alignment horizontal="left" vertical="center" indent="1"/>
      <protection hidden="1"/>
    </xf>
    <xf numFmtId="38" fontId="19" fillId="0" borderId="26" xfId="7" applyNumberFormat="1" applyFont="1" applyBorder="1" applyAlignment="1" applyProtection="1">
      <alignment horizontal="left" vertical="center" indent="1"/>
      <protection hidden="1"/>
    </xf>
    <xf numFmtId="38" fontId="19" fillId="0" borderId="27" xfId="7" applyNumberFormat="1" applyFont="1" applyBorder="1" applyAlignment="1" applyProtection="1">
      <alignment horizontal="left" vertical="center" indent="1"/>
      <protection hidden="1"/>
    </xf>
    <xf numFmtId="38" fontId="19" fillId="0" borderId="28" xfId="7" applyNumberFormat="1" applyFont="1" applyBorder="1" applyAlignment="1" applyProtection="1">
      <alignment horizontal="left" vertical="center" indent="1"/>
      <protection hidden="1"/>
    </xf>
    <xf numFmtId="0" fontId="19" fillId="3" borderId="4" xfId="7" applyFont="1" applyFill="1" applyBorder="1" applyAlignment="1" applyProtection="1">
      <alignment horizontal="center" vertical="center"/>
      <protection hidden="1"/>
    </xf>
    <xf numFmtId="1" fontId="18" fillId="3" borderId="2" xfId="7" applyNumberFormat="1" applyFont="1" applyFill="1" applyBorder="1" applyAlignment="1">
      <alignment horizontal="center" vertical="center"/>
    </xf>
    <xf numFmtId="1" fontId="18" fillId="3" borderId="4" xfId="7" applyNumberFormat="1" applyFont="1" applyFill="1" applyBorder="1" applyAlignment="1">
      <alignment horizontal="center" vertical="center"/>
    </xf>
  </cellXfs>
  <cellStyles count="15">
    <cellStyle name="Bom 2" xfId="1"/>
    <cellStyle name="Comma 2" xfId="2"/>
    <cellStyle name="Comma 2 2" xfId="3"/>
    <cellStyle name="Normal" xfId="0" builtinId="0"/>
    <cellStyle name="Normal 2" xfId="4"/>
    <cellStyle name="Normal 2 2" xfId="5"/>
    <cellStyle name="Normal 2 3" xfId="6"/>
    <cellStyle name="Normal 2 4" xfId="14"/>
    <cellStyle name="Normal 3" xfId="7"/>
    <cellStyle name="Normal 4" xfId="8"/>
    <cellStyle name="Normal 4 2" xfId="13"/>
    <cellStyle name="Normal 5" xfId="9"/>
    <cellStyle name="Normal 6" xfId="12"/>
    <cellStyle name="Percent 2" xfId="10"/>
    <cellStyle name="Vírgula 2" xfId="11"/>
  </cellStyles>
  <dxfs count="5">
    <dxf>
      <font>
        <b/>
        <i/>
        <color auto="1"/>
      </font>
      <fill>
        <patternFill>
          <bgColor rgb="FFFFC000"/>
        </patternFill>
      </fill>
    </dxf>
    <dxf>
      <font>
        <b/>
        <i/>
        <color auto="1"/>
      </font>
      <fill>
        <patternFill>
          <bgColor rgb="FFFFC000"/>
        </patternFill>
      </fill>
    </dxf>
    <dxf>
      <font>
        <b/>
        <i/>
        <color auto="1"/>
      </font>
      <fill>
        <patternFill>
          <bgColor rgb="FFFFC000"/>
        </patternFill>
      </fill>
    </dxf>
    <dxf>
      <font>
        <b/>
        <i/>
        <color auto="1"/>
      </font>
      <fill>
        <patternFill>
          <bgColor rgb="FFFFC000"/>
        </patternFill>
      </fill>
    </dxf>
    <dxf>
      <font>
        <b/>
        <i/>
      </font>
      <fill>
        <patternFill>
          <bgColor rgb="FF92D05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6027"/>
      <color rgb="FFF2F2F2"/>
      <color rgb="FFDDDDDD"/>
      <color rgb="FF002060"/>
      <color rgb="FF00953B"/>
      <color rgb="FF008000"/>
      <color rgb="FF99FF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06/relationships/attachedToolbars" Target="attachedToolbars.bin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20</xdr:row>
      <xdr:rowOff>203200</xdr:rowOff>
    </xdr:from>
    <xdr:to>
      <xdr:col>2</xdr:col>
      <xdr:colOff>1733550</xdr:colOff>
      <xdr:row>26</xdr:row>
      <xdr:rowOff>298450</xdr:rowOff>
    </xdr:to>
    <xdr:pic>
      <xdr:nvPicPr>
        <xdr:cNvPr id="3" name="Imagem 16">
          <a:extLst>
            <a:ext uri="{FF2B5EF4-FFF2-40B4-BE49-F238E27FC236}">
              <a16:creationId xmlns:a16="http://schemas.microsoft.com/office/drawing/2014/main" xmlns="" id="{FEB9807B-CE5F-2F3D-7D31-B0379D84B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41300" y="7454900"/>
          <a:ext cx="2381250" cy="2381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368300</xdr:colOff>
      <xdr:row>20</xdr:row>
      <xdr:rowOff>203200</xdr:rowOff>
    </xdr:from>
    <xdr:to>
      <xdr:col>8</xdr:col>
      <xdr:colOff>31750</xdr:colOff>
      <xdr:row>26</xdr:row>
      <xdr:rowOff>298450</xdr:rowOff>
    </xdr:to>
    <xdr:pic>
      <xdr:nvPicPr>
        <xdr:cNvPr id="16" name="Imagem 16">
          <a:extLst>
            <a:ext uri="{FF2B5EF4-FFF2-40B4-BE49-F238E27FC236}">
              <a16:creationId xmlns:a16="http://schemas.microsoft.com/office/drawing/2014/main" xmlns="" id="{98925197-64FD-697E-F731-AF659D8BF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975100" y="7454900"/>
          <a:ext cx="2381250" cy="2381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1270000</xdr:colOff>
      <xdr:row>20</xdr:row>
      <xdr:rowOff>203200</xdr:rowOff>
    </xdr:from>
    <xdr:to>
      <xdr:col>11</xdr:col>
      <xdr:colOff>933450</xdr:colOff>
      <xdr:row>26</xdr:row>
      <xdr:rowOff>298450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xmlns="" id="{3BFA5D8C-0FA9-416C-40CC-BE026661D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594600" y="7454900"/>
          <a:ext cx="2381250" cy="2381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342900</xdr:colOff>
      <xdr:row>20</xdr:row>
      <xdr:rowOff>203200</xdr:rowOff>
    </xdr:from>
    <xdr:to>
      <xdr:col>16</xdr:col>
      <xdr:colOff>6350</xdr:colOff>
      <xdr:row>26</xdr:row>
      <xdr:rowOff>298450</xdr:rowOff>
    </xdr:to>
    <xdr:pic>
      <xdr:nvPicPr>
        <xdr:cNvPr id="18" name="Imagem 17">
          <a:extLst>
            <a:ext uri="{FF2B5EF4-FFF2-40B4-BE49-F238E27FC236}">
              <a16:creationId xmlns:a16="http://schemas.microsoft.com/office/drawing/2014/main" xmlns="" id="{1A46B9E8-C00A-83C3-CBC1-017163EF4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30000" y="7454900"/>
          <a:ext cx="2381250" cy="2381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136071</xdr:colOff>
      <xdr:row>0</xdr:row>
      <xdr:rowOff>1</xdr:rowOff>
    </xdr:from>
    <xdr:to>
      <xdr:col>16</xdr:col>
      <xdr:colOff>40821</xdr:colOff>
      <xdr:row>18</xdr:row>
      <xdr:rowOff>98076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xmlns="" id="{5620FB67-EBFA-5572-C419-3839D5D32B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55"/>
        <a:stretch/>
      </xdr:blipFill>
      <xdr:spPr>
        <a:xfrm>
          <a:off x="136071" y="1"/>
          <a:ext cx="13700125" cy="6813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116413</xdr:colOff>
      <xdr:row>1</xdr:row>
      <xdr:rowOff>63498</xdr:rowOff>
    </xdr:from>
    <xdr:to>
      <xdr:col>2</xdr:col>
      <xdr:colOff>613833</xdr:colOff>
      <xdr:row>5</xdr:row>
      <xdr:rowOff>203183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F829DDC3-9D31-E542-AFAA-DEFB69E80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080" y="63498"/>
          <a:ext cx="1005420" cy="1198018"/>
        </a:xfrm>
        <a:prstGeom prst="rect">
          <a:avLst/>
        </a:prstGeom>
      </xdr:spPr>
    </xdr:pic>
    <xdr:clientData/>
  </xdr:twoCellAnchor>
  <xdr:twoCellAnchor editAs="oneCell">
    <xdr:from>
      <xdr:col>4</xdr:col>
      <xdr:colOff>328084</xdr:colOff>
      <xdr:row>2</xdr:row>
      <xdr:rowOff>231000</xdr:rowOff>
    </xdr:from>
    <xdr:to>
      <xdr:col>6</xdr:col>
      <xdr:colOff>86504</xdr:colOff>
      <xdr:row>5</xdr:row>
      <xdr:rowOff>211670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xmlns="" id="{51247B3F-4EC4-CE50-5D8A-5C79D99C3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5917" y="495583"/>
          <a:ext cx="774420" cy="774420"/>
        </a:xfrm>
        <a:prstGeom prst="rect">
          <a:avLst/>
        </a:prstGeom>
      </xdr:spPr>
    </xdr:pic>
    <xdr:clientData/>
  </xdr:twoCellAnchor>
  <xdr:twoCellAnchor editAs="oneCell">
    <xdr:from>
      <xdr:col>12</xdr:col>
      <xdr:colOff>190500</xdr:colOff>
      <xdr:row>2</xdr:row>
      <xdr:rowOff>188667</xdr:rowOff>
    </xdr:from>
    <xdr:to>
      <xdr:col>14</xdr:col>
      <xdr:colOff>44173</xdr:colOff>
      <xdr:row>6</xdr:row>
      <xdr:rowOff>6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xmlns="" id="{0A5E2EAC-481C-5824-D81B-8B6DC4B9F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392333" y="453250"/>
          <a:ext cx="869673" cy="8696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116413</xdr:colOff>
      <xdr:row>1</xdr:row>
      <xdr:rowOff>63498</xdr:rowOff>
    </xdr:from>
    <xdr:to>
      <xdr:col>2</xdr:col>
      <xdr:colOff>613833</xdr:colOff>
      <xdr:row>5</xdr:row>
      <xdr:rowOff>203183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7B366B38-D580-4483-937F-A80A85167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788" y="63498"/>
          <a:ext cx="1002245" cy="1206485"/>
        </a:xfrm>
        <a:prstGeom prst="rect">
          <a:avLst/>
        </a:prstGeom>
      </xdr:spPr>
    </xdr:pic>
    <xdr:clientData/>
  </xdr:twoCellAnchor>
  <xdr:twoCellAnchor editAs="oneCell">
    <xdr:from>
      <xdr:col>4</xdr:col>
      <xdr:colOff>328084</xdr:colOff>
      <xdr:row>2</xdr:row>
      <xdr:rowOff>231000</xdr:rowOff>
    </xdr:from>
    <xdr:to>
      <xdr:col>6</xdr:col>
      <xdr:colOff>86504</xdr:colOff>
      <xdr:row>5</xdr:row>
      <xdr:rowOff>211670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A1493BC1-6AC6-420D-BEEA-23E6885B01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1684" y="497700"/>
          <a:ext cx="768070" cy="780770"/>
        </a:xfrm>
        <a:prstGeom prst="rect">
          <a:avLst/>
        </a:prstGeom>
      </xdr:spPr>
    </xdr:pic>
    <xdr:clientData/>
  </xdr:twoCellAnchor>
  <xdr:twoCellAnchor editAs="oneCell">
    <xdr:from>
      <xdr:col>12</xdr:col>
      <xdr:colOff>190500</xdr:colOff>
      <xdr:row>2</xdr:row>
      <xdr:rowOff>188667</xdr:rowOff>
    </xdr:from>
    <xdr:to>
      <xdr:col>14</xdr:col>
      <xdr:colOff>44173</xdr:colOff>
      <xdr:row>6</xdr:row>
      <xdr:rowOff>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490D344B-12BB-4CB2-ACE2-B35CA48D3A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362700" y="455367"/>
          <a:ext cx="863323" cy="87813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ropbox/futebol_de_mesa/FPFM/_vinicius/ModelosTabelasFPFM/Aberto48-Modelo6x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P"/>
      <sheetName val="F1"/>
      <sheetName val="F2"/>
      <sheetName val="F3"/>
      <sheetName val="F4"/>
      <sheetName val="F5"/>
      <sheetName val="CL"/>
      <sheetName val="FS1"/>
      <sheetName val="Jogos"/>
      <sheetName val="SL"/>
      <sheetName val="R1"/>
      <sheetName val="Mel"/>
      <sheetName val="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01">
    <tabColor rgb="FFFFFF00"/>
    <pageSetUpPr autoPageBreaks="0"/>
  </sheetPr>
  <dimension ref="B18:P20"/>
  <sheetViews>
    <sheetView showGridLines="0" zoomScale="70" zoomScaleNormal="70" workbookViewId="0"/>
  </sheetViews>
  <sheetFormatPr defaultColWidth="4.33203125" defaultRowHeight="30" customHeight="1" x14ac:dyDescent="0.2"/>
  <cols>
    <col min="1" max="1" width="3.83203125" style="176" customWidth="1"/>
    <col min="2" max="2" width="11.83203125" style="176" customWidth="1"/>
    <col min="3" max="3" width="30.83203125" style="176" customWidth="1"/>
    <col min="4" max="4" width="4.83203125" style="176" customWidth="1"/>
    <col min="5" max="5" width="11.83203125" style="176" customWidth="1"/>
    <col min="6" max="6" width="30.83203125" style="176" customWidth="1"/>
    <col min="7" max="7" width="4.83203125" style="176" customWidth="1"/>
    <col min="8" max="8" width="11.83203125" style="176" customWidth="1"/>
    <col min="9" max="9" width="30.83203125" style="176" customWidth="1"/>
    <col min="10" max="10" width="4.83203125" style="176" customWidth="1"/>
    <col min="11" max="11" width="11.83203125" style="176" customWidth="1"/>
    <col min="12" max="12" width="30.83203125" style="176" customWidth="1"/>
    <col min="13" max="13" width="4.83203125" style="176" customWidth="1"/>
    <col min="14" max="14" width="11.83203125" style="176" customWidth="1"/>
    <col min="15" max="15" width="30.83203125" style="176" customWidth="1"/>
    <col min="16" max="16" width="4.83203125" style="176" customWidth="1"/>
    <col min="17" max="24" width="4.33203125" style="176"/>
    <col min="25" max="25" width="30.83203125" style="176" customWidth="1"/>
    <col min="26" max="16384" width="4.33203125" style="176"/>
  </cols>
  <sheetData>
    <row r="18" spans="2:16" ht="18.75" customHeight="1" x14ac:dyDescent="0.2"/>
    <row r="19" spans="2:16" ht="30" customHeight="1" x14ac:dyDescent="0.2">
      <c r="B19" s="182" t="s">
        <v>51</v>
      </c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</row>
    <row r="20" spans="2:16" ht="10.5" customHeight="1" x14ac:dyDescent="0.2">
      <c r="B20" s="181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</row>
  </sheetData>
  <sheetProtection sheet="1" objects="1" scenarios="1" selectLockedCells="1" selectUnlockedCells="1"/>
  <mergeCells count="2">
    <mergeCell ref="B20:P20"/>
    <mergeCell ref="B19:P19"/>
  </mergeCells>
  <phoneticPr fontId="0" type="noConversion"/>
  <printOptions horizontalCentered="1" verticalCentered="1"/>
  <pageMargins left="0" right="0" top="0" bottom="0" header="0.31496062992125984" footer="0.31496062992125984"/>
  <pageSetup paperSize="9" scale="67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6027"/>
  </sheetPr>
  <dimension ref="A1:BB33"/>
  <sheetViews>
    <sheetView showGridLines="0" tabSelected="1" topLeftCell="A5" zoomScale="90" zoomScaleNormal="90" workbookViewId="0">
      <selection activeCell="BG21" sqref="BG21"/>
    </sheetView>
  </sheetViews>
  <sheetFormatPr defaultColWidth="12" defaultRowHeight="18" customHeight="1" x14ac:dyDescent="0.2"/>
  <cols>
    <col min="1" max="1" width="5.83203125" style="26" customWidth="1"/>
    <col min="2" max="2" width="8.83203125" style="33" customWidth="1"/>
    <col min="3" max="4" width="11.33203125" style="33" customWidth="1"/>
    <col min="5" max="16" width="8.83203125" style="33" customWidth="1"/>
    <col min="17" max="17" width="5.83203125" style="33" customWidth="1"/>
    <col min="18" max="19" width="5.83203125" style="29" customWidth="1"/>
    <col min="20" max="21" width="5.83203125" style="29" hidden="1" customWidth="1"/>
    <col min="22" max="35" width="5.83203125" style="33" hidden="1" customWidth="1"/>
    <col min="36" max="36" width="29.1640625" style="136" hidden="1" customWidth="1"/>
    <col min="37" max="44" width="5.83203125" style="33" hidden="1" customWidth="1"/>
    <col min="45" max="45" width="25.83203125" style="33" hidden="1" customWidth="1"/>
    <col min="46" max="46" width="5.83203125" style="33" hidden="1" customWidth="1"/>
    <col min="47" max="47" width="6.5" style="31" hidden="1" customWidth="1"/>
    <col min="48" max="48" width="28.83203125" style="32" hidden="1" customWidth="1"/>
    <col min="49" max="50" width="12" style="33" hidden="1" customWidth="1"/>
    <col min="51" max="51" width="4.83203125" style="33" hidden="1" customWidth="1"/>
    <col min="52" max="54" width="7.83203125" style="33" hidden="1" customWidth="1"/>
    <col min="55" max="16384" width="12" style="33"/>
  </cols>
  <sheetData>
    <row r="1" spans="1:54" s="32" customFormat="1" ht="15" hidden="1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29"/>
      <c r="S1" s="29"/>
      <c r="T1" s="29"/>
      <c r="U1" s="29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30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31"/>
      <c r="AW1" s="33"/>
    </row>
    <row r="2" spans="1:54" s="32" customFormat="1" ht="21" customHeight="1" x14ac:dyDescent="0.2">
      <c r="A2" s="26"/>
      <c r="B2" s="34"/>
      <c r="C2" s="35"/>
      <c r="D2" s="214" t="s">
        <v>65</v>
      </c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5"/>
      <c r="Q2" s="28"/>
      <c r="R2" s="29"/>
      <c r="S2" s="29"/>
      <c r="T2" s="29"/>
      <c r="U2" s="29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30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31"/>
      <c r="AW2" s="33"/>
    </row>
    <row r="3" spans="1:54" s="32" customFormat="1" ht="21" customHeight="1" x14ac:dyDescent="0.2">
      <c r="A3" s="26"/>
      <c r="B3" s="36"/>
      <c r="C3" s="27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7"/>
      <c r="Q3" s="28"/>
      <c r="R3" s="29"/>
      <c r="S3" s="29"/>
      <c r="T3" s="29"/>
      <c r="U3" s="29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30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31"/>
      <c r="AW3" s="33"/>
    </row>
    <row r="4" spans="1:54" s="32" customFormat="1" ht="21" customHeight="1" x14ac:dyDescent="0.2">
      <c r="A4" s="26"/>
      <c r="B4" s="36"/>
      <c r="C4" s="27"/>
      <c r="D4" s="204" t="s">
        <v>52</v>
      </c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5"/>
      <c r="Q4" s="28"/>
      <c r="R4" s="29"/>
      <c r="S4" s="29"/>
      <c r="T4" s="29"/>
      <c r="U4" s="29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30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31"/>
      <c r="AW4" s="33"/>
    </row>
    <row r="5" spans="1:54" s="32" customFormat="1" ht="21" customHeight="1" x14ac:dyDescent="0.2">
      <c r="A5" s="37"/>
      <c r="B5" s="38"/>
      <c r="C5" s="39"/>
      <c r="D5" s="206" t="s">
        <v>53</v>
      </c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7"/>
      <c r="Q5" s="40"/>
      <c r="R5" s="29"/>
      <c r="S5" s="29"/>
      <c r="T5" s="29"/>
      <c r="U5" s="29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1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31"/>
      <c r="AW5" s="33"/>
    </row>
    <row r="6" spans="1:54" s="32" customFormat="1" ht="21" customHeight="1" x14ac:dyDescent="0.2">
      <c r="A6" s="37"/>
      <c r="B6" s="42"/>
      <c r="C6" s="43"/>
      <c r="D6" s="218">
        <v>2022</v>
      </c>
      <c r="E6" s="218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219"/>
      <c r="Q6" s="44"/>
      <c r="R6" s="45"/>
      <c r="S6" s="45"/>
      <c r="T6" s="45"/>
      <c r="U6" s="45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6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248" t="s">
        <v>33</v>
      </c>
      <c r="AV6" s="248"/>
      <c r="AW6" s="248"/>
      <c r="AX6" s="248"/>
      <c r="AY6" s="47"/>
      <c r="AZ6" s="230" t="s">
        <v>28</v>
      </c>
      <c r="BA6" s="231"/>
      <c r="BB6" s="232"/>
    </row>
    <row r="7" spans="1:54" s="32" customFormat="1" ht="21" customHeight="1" x14ac:dyDescent="0.2">
      <c r="A7" s="48" t="s">
        <v>0</v>
      </c>
      <c r="B7" s="49" t="s">
        <v>43</v>
      </c>
      <c r="C7" s="175" t="s">
        <v>42</v>
      </c>
      <c r="D7" s="50" t="s">
        <v>41</v>
      </c>
      <c r="E7" s="254" t="s">
        <v>49</v>
      </c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4"/>
      <c r="Q7" s="51"/>
      <c r="R7" s="252" t="s">
        <v>38</v>
      </c>
      <c r="S7" s="253"/>
      <c r="T7" s="52"/>
      <c r="U7" s="53" t="s">
        <v>27</v>
      </c>
      <c r="V7" s="51"/>
      <c r="W7" s="54" t="s">
        <v>13</v>
      </c>
      <c r="X7" s="54" t="s">
        <v>14</v>
      </c>
      <c r="Y7" s="54" t="s">
        <v>15</v>
      </c>
      <c r="Z7" s="54" t="s">
        <v>16</v>
      </c>
      <c r="AA7" s="55" t="s">
        <v>17</v>
      </c>
      <c r="AB7" s="56" t="s">
        <v>18</v>
      </c>
      <c r="AC7" s="54" t="s">
        <v>19</v>
      </c>
      <c r="AD7" s="54" t="s">
        <v>20</v>
      </c>
      <c r="AE7" s="54" t="s">
        <v>21</v>
      </c>
      <c r="AF7" s="54" t="s">
        <v>22</v>
      </c>
      <c r="AG7" s="51"/>
      <c r="AH7" s="57" t="s">
        <v>23</v>
      </c>
      <c r="AI7" s="57" t="s">
        <v>24</v>
      </c>
      <c r="AJ7" s="57" t="s">
        <v>25</v>
      </c>
      <c r="AK7" s="57" t="s">
        <v>4</v>
      </c>
      <c r="AL7" s="57" t="s">
        <v>6</v>
      </c>
      <c r="AM7" s="57" t="s">
        <v>7</v>
      </c>
      <c r="AN7" s="57" t="s">
        <v>8</v>
      </c>
      <c r="AO7" s="57" t="s">
        <v>9</v>
      </c>
      <c r="AP7" s="57" t="s">
        <v>3</v>
      </c>
      <c r="AQ7" s="57" t="s">
        <v>5</v>
      </c>
      <c r="AR7" s="57" t="s">
        <v>2</v>
      </c>
      <c r="AS7" s="57" t="s">
        <v>26</v>
      </c>
      <c r="AT7" s="29"/>
      <c r="AU7" s="58" t="s">
        <v>10</v>
      </c>
      <c r="AV7" s="58" t="s">
        <v>32</v>
      </c>
      <c r="AW7" s="58" t="s">
        <v>11</v>
      </c>
      <c r="AX7" s="58" t="s">
        <v>12</v>
      </c>
      <c r="AY7" s="59"/>
      <c r="AZ7" s="60">
        <v>1</v>
      </c>
      <c r="BA7" s="60">
        <v>2</v>
      </c>
      <c r="BB7" s="60">
        <v>3</v>
      </c>
    </row>
    <row r="8" spans="1:54" s="32" customFormat="1" ht="9.9499999999999993" customHeight="1" x14ac:dyDescent="0.2">
      <c r="A8" s="61"/>
      <c r="B8" s="62"/>
      <c r="C8" s="63"/>
      <c r="D8" s="63"/>
      <c r="E8" s="64"/>
      <c r="F8" s="64"/>
      <c r="G8" s="64"/>
      <c r="H8" s="64"/>
      <c r="I8" s="64"/>
      <c r="J8" s="65"/>
      <c r="K8" s="66"/>
      <c r="L8" s="64"/>
      <c r="M8" s="67"/>
      <c r="N8" s="64"/>
      <c r="O8" s="64"/>
      <c r="P8" s="68"/>
      <c r="Q8" s="40"/>
      <c r="R8" s="69"/>
      <c r="S8" s="70"/>
      <c r="T8" s="71"/>
      <c r="U8" s="72"/>
      <c r="V8" s="40"/>
      <c r="W8" s="73"/>
      <c r="X8" s="74"/>
      <c r="Y8" s="74"/>
      <c r="Z8" s="74"/>
      <c r="AA8" s="74"/>
      <c r="AB8" s="74"/>
      <c r="AC8" s="74"/>
      <c r="AD8" s="74"/>
      <c r="AE8" s="74"/>
      <c r="AF8" s="75"/>
      <c r="AG8" s="40"/>
      <c r="AH8" s="249"/>
      <c r="AI8" s="250"/>
      <c r="AJ8" s="250"/>
      <c r="AK8" s="250"/>
      <c r="AL8" s="250"/>
      <c r="AM8" s="250"/>
      <c r="AN8" s="250"/>
      <c r="AO8" s="250"/>
      <c r="AP8" s="250"/>
      <c r="AQ8" s="250"/>
      <c r="AR8" s="250"/>
      <c r="AS8" s="251"/>
      <c r="AT8" s="29"/>
      <c r="AU8" s="233"/>
      <c r="AV8" s="234"/>
      <c r="AW8" s="234"/>
      <c r="AX8" s="235"/>
      <c r="AY8" s="76"/>
      <c r="AZ8" s="233" t="str">
        <f>IF(COUNTIF($E$14:$I$17,$Z8)=0,"",IF(COUNTIF($E$14:$E$17,$Z8)=1,"C","F"))</f>
        <v/>
      </c>
      <c r="BA8" s="234"/>
      <c r="BB8" s="235"/>
    </row>
    <row r="9" spans="1:54" s="32" customFormat="1" ht="21" customHeight="1" x14ac:dyDescent="0.35">
      <c r="A9" s="77">
        <v>1</v>
      </c>
      <c r="B9" s="220" t="s">
        <v>46</v>
      </c>
      <c r="C9" s="170">
        <v>44842</v>
      </c>
      <c r="D9" s="78" t="s">
        <v>50</v>
      </c>
      <c r="E9" s="236" t="str">
        <f>VLOOKUP($R9,$AU$9:$AV$12,2,0)</f>
        <v>CIRCULO MILITAR (🇧🇷)</v>
      </c>
      <c r="F9" s="237"/>
      <c r="G9" s="237"/>
      <c r="H9" s="237"/>
      <c r="I9" s="238"/>
      <c r="J9" s="79"/>
      <c r="K9" s="79"/>
      <c r="L9" s="239" t="str">
        <f>VLOOKUP($S9,$AU$9:$AV$12,2,0)</f>
        <v>SE PALMEIRAS (🇧🇷)</v>
      </c>
      <c r="M9" s="240"/>
      <c r="N9" s="240"/>
      <c r="O9" s="240"/>
      <c r="P9" s="241"/>
      <c r="Q9" s="80"/>
      <c r="R9" s="81">
        <v>2</v>
      </c>
      <c r="S9" s="81">
        <v>3</v>
      </c>
      <c r="T9" s="29"/>
      <c r="U9" s="82">
        <f>COUNTBLANK(J9:K9)</f>
        <v>2</v>
      </c>
      <c r="V9" s="80"/>
      <c r="W9" s="82" t="str">
        <f>IF(OR(J9="",K9=""),"",IF(OR(E9="WO",L9="WO"),"",IF(J9&gt;K9,1,0)))</f>
        <v/>
      </c>
      <c r="X9" s="82" t="str">
        <f>IF(OR(J9="",K9=""),"",IF(OR(E9="WO",L9="WO"),"",IF(J9=K9,1,0)))</f>
        <v/>
      </c>
      <c r="Y9" s="82" t="str">
        <f>IF(OR(J9="",K9=""),"",IF(OR(E9="WO",L9="WO"),"",IF(J9&lt;K9,1,0)))</f>
        <v/>
      </c>
      <c r="Z9" s="82" t="str">
        <f>IF(OR(J9="",K9=""),"",IF(OR(E9="WO",L9="WO"),"",J9))</f>
        <v/>
      </c>
      <c r="AA9" s="83" t="str">
        <f>IF(OR(J9="",K9=""),"",IF(OR(E9="WO",L9="WO"),"",K9))</f>
        <v/>
      </c>
      <c r="AB9" s="84" t="str">
        <f>IF(OR(J9="",K9=""),"",IF(OR(E9="WO",L9="WO"),"",IF(J9&lt;K9,1,0)))</f>
        <v/>
      </c>
      <c r="AC9" s="82" t="str">
        <f>IF(OR(J9="",K9=""),"",IF(OR(E9="WO",L9="WO"),"",IF(J9=K9,1,0)))</f>
        <v/>
      </c>
      <c r="AD9" s="82" t="str">
        <f>IF(OR(J9="",K9=""),"",IF(OR(E9="WO",L9="WO"),"",IF(J9&gt;K9,1,0)))</f>
        <v/>
      </c>
      <c r="AE9" s="82" t="str">
        <f>IF(OR(J9="",K9=""),"",IF(OR(E9="WO",L9="WO"),"",K9))</f>
        <v/>
      </c>
      <c r="AF9" s="82" t="str">
        <f>IF(OR(J9="",K9=""),"",IF(OR(E9="WO",L9="WO"),"",J9))</f>
        <v/>
      </c>
      <c r="AG9" s="80"/>
      <c r="AH9" s="82">
        <v>1</v>
      </c>
      <c r="AI9" s="82">
        <f>RANK(AS9,$AS$9:$AS$12)</f>
        <v>4</v>
      </c>
      <c r="AJ9" s="85" t="str">
        <f>AV9</f>
        <v>CR VASCO DA GAMA (🇧🇷)</v>
      </c>
      <c r="AK9" s="86">
        <f>SUM(AM9*3)+AN9</f>
        <v>0</v>
      </c>
      <c r="AL9" s="82">
        <f>SUM(AM9:AO9)</f>
        <v>0</v>
      </c>
      <c r="AM9" s="87">
        <f>SUMIF(E$9:E$16,AJ9,W$9:W$16)+SUMIF(L$9:L$16,AJ9,AB$9:AB$16)</f>
        <v>0</v>
      </c>
      <c r="AN9" s="88">
        <f>SUMIF(E$9:E$16,AJ9,X$9:X$16)+SUMIF(L$9:L$16,AJ9,AC$9:AC$16)</f>
        <v>0</v>
      </c>
      <c r="AO9" s="88">
        <f>SUMIF(E$9:E$16,AJ9,Y$9:Y$16)+SUMIF(L$9:L$16,AJ9,AD$9:AD$16)</f>
        <v>0</v>
      </c>
      <c r="AP9" s="89">
        <f>SUMIF(E$9:E$16,AJ9,Z$9:Z$16)+SUMIF(L$9:L$16,AJ9,AE$9:AE$16)</f>
        <v>0</v>
      </c>
      <c r="AQ9" s="88">
        <f>SUMIF(E$9:E$16,AJ9,AA$9:AA$16)+SUMIF(L$9:L$16,AJ9,AF$9:AF$16)</f>
        <v>0</v>
      </c>
      <c r="AR9" s="86">
        <f>SUM(AP9-AQ9)</f>
        <v>0</v>
      </c>
      <c r="AS9" s="90">
        <f>(AK9*1000000000)+((AM9)*1000000)+((AP9-AQ9)*1000)+AP9+AH9/100</f>
        <v>0.01</v>
      </c>
      <c r="AT9" s="29"/>
      <c r="AU9" s="91">
        <v>1</v>
      </c>
      <c r="AV9" s="92" t="s">
        <v>31</v>
      </c>
      <c r="AW9" s="93">
        <f>COUNTIF($E$9:$I$16,$AV9)</f>
        <v>2</v>
      </c>
      <c r="AX9" s="93">
        <f>COUNTIF($L$9:$P$16,$AV9)</f>
        <v>1</v>
      </c>
      <c r="AY9" s="76"/>
      <c r="AZ9" s="94" t="str">
        <f>IF(COUNTIF($E$9:$P$10,$AJ9)=0,"",IF(COUNTIF($E$9:$I$10,$AJ9)=1,"CASA","FORA"))</f>
        <v>CASA</v>
      </c>
      <c r="BA9" s="94" t="str">
        <f>IF(COUNTIF($E$12:$P$13,$AJ9)=0,"",IF(COUNTIF($E$12:$I$13,$AJ9)=1,"CASA","FORA"))</f>
        <v>FORA</v>
      </c>
      <c r="BB9" s="94" t="str">
        <f>IF(COUNTIF($E$15:$P$16,$AJ9)=0,"",IF(COUNTIF($E$15:$I$16,$AJ9)=1,"CASA","FORA"))</f>
        <v>CASA</v>
      </c>
    </row>
    <row r="10" spans="1:54" s="32" customFormat="1" ht="21" customHeight="1" x14ac:dyDescent="0.2">
      <c r="A10" s="77">
        <v>1</v>
      </c>
      <c r="B10" s="221"/>
      <c r="C10" s="95">
        <v>0.375</v>
      </c>
      <c r="D10" s="96" t="s">
        <v>10</v>
      </c>
      <c r="E10" s="242" t="str">
        <f>VLOOKUP($R10,$AU$9:$AV$12,2,0)</f>
        <v>CR VASCO DA GAMA (🇧🇷)</v>
      </c>
      <c r="F10" s="243"/>
      <c r="G10" s="243"/>
      <c r="H10" s="243"/>
      <c r="I10" s="244"/>
      <c r="J10" s="97"/>
      <c r="K10" s="97"/>
      <c r="L10" s="245" t="str">
        <f>VLOOKUP($S10,$AU$9:$AV$12,2,0)</f>
        <v>DAY OFF</v>
      </c>
      <c r="M10" s="246"/>
      <c r="N10" s="246"/>
      <c r="O10" s="246"/>
      <c r="P10" s="247"/>
      <c r="Q10" s="80"/>
      <c r="R10" s="81">
        <v>1</v>
      </c>
      <c r="S10" s="81">
        <v>4</v>
      </c>
      <c r="T10" s="29"/>
      <c r="U10" s="82"/>
      <c r="V10" s="80"/>
      <c r="W10" s="82" t="str">
        <f t="shared" ref="W10:W16" si="0">IF(OR(J10="",K10=""),"",IF(OR(E10="WO",L10="WO"),"",IF(J10&gt;K10,1,0)))</f>
        <v/>
      </c>
      <c r="X10" s="82" t="str">
        <f t="shared" ref="X10:X16" si="1">IF(OR(J10="",K10=""),"",IF(OR(E10="WO",L10="WO"),"",IF(J10=K10,1,0)))</f>
        <v/>
      </c>
      <c r="Y10" s="82" t="str">
        <f t="shared" ref="Y10:Y16" si="2">IF(OR(J10="",K10=""),"",IF(OR(E10="WO",L10="WO"),"",IF(J10&lt;K10,1,0)))</f>
        <v/>
      </c>
      <c r="Z10" s="82" t="str">
        <f t="shared" ref="Z10:Z16" si="3">IF(OR(J10="",K10=""),"",IF(OR(E10="WO",L10="WO"),"",J10))</f>
        <v/>
      </c>
      <c r="AA10" s="83" t="str">
        <f t="shared" ref="AA10:AA16" si="4">IF(OR(J10="",K10=""),"",IF(OR(E10="WO",L10="WO"),"",K10))</f>
        <v/>
      </c>
      <c r="AB10" s="84" t="str">
        <f t="shared" ref="AB10:AB16" si="5">IF(OR(J10="",K10=""),"",IF(OR(E10="WO",L10="WO"),"",IF(J10&lt;K10,1,0)))</f>
        <v/>
      </c>
      <c r="AC10" s="82" t="str">
        <f t="shared" ref="AC10:AC16" si="6">IF(OR(J10="",K10=""),"",IF(OR(E10="WO",L10="WO"),"",IF(J10=K10,1,0)))</f>
        <v/>
      </c>
      <c r="AD10" s="82" t="str">
        <f t="shared" ref="AD10:AD16" si="7">IF(OR(J10="",K10=""),"",IF(OR(E10="WO",L10="WO"),"",IF(J10&gt;K10,1,0)))</f>
        <v/>
      </c>
      <c r="AE10" s="82" t="str">
        <f t="shared" ref="AE10:AE16" si="8">IF(OR(J10="",K10=""),"",IF(OR(E10="WO",L10="WO"),"",K10))</f>
        <v/>
      </c>
      <c r="AF10" s="82" t="str">
        <f t="shared" ref="AF10:AF16" si="9">IF(OR(J10="",K10=""),"",IF(OR(E10="WO",L10="WO"),"",J10))</f>
        <v/>
      </c>
      <c r="AG10" s="80"/>
      <c r="AH10" s="82">
        <v>2</v>
      </c>
      <c r="AI10" s="82">
        <f>RANK(AS10,$AS$9:$AS$12)</f>
        <v>3</v>
      </c>
      <c r="AJ10" s="85" t="str">
        <f t="shared" ref="AJ10:AJ12" si="10">AV10</f>
        <v>CIRCULO MILITAR (🇧🇷)</v>
      </c>
      <c r="AK10" s="86">
        <f t="shared" ref="AK10:AK12" si="11">SUM(AM10*3)+AN10</f>
        <v>0</v>
      </c>
      <c r="AL10" s="82">
        <f t="shared" ref="AL10:AL12" si="12">SUM(AM10:AO10)</f>
        <v>0</v>
      </c>
      <c r="AM10" s="87">
        <f>SUMIF(E$9:E$16,AJ10,W$9:W$16)+SUMIF(L$9:L$16,AJ10,AB$9:AB$16)</f>
        <v>0</v>
      </c>
      <c r="AN10" s="88">
        <f>SUMIF(E$9:E$16,AJ10,X$9:X$16)+SUMIF(L$9:L$16,AJ10,AC$9:AC$16)</f>
        <v>0</v>
      </c>
      <c r="AO10" s="88">
        <f>SUMIF(E$9:E$16,AJ10,Y$9:Y$16)+SUMIF(L$9:L$16,AJ10,AD$9:AD$16)</f>
        <v>0</v>
      </c>
      <c r="AP10" s="89">
        <f>SUMIF(E$9:E$16,AJ10,Z$9:Z$16)+SUMIF(L$9:L$16,AJ10,AE$9:AE$16)</f>
        <v>0</v>
      </c>
      <c r="AQ10" s="88">
        <f>SUMIF(E$9:E$16,AJ10,AA$9:AA$16)+SUMIF(L$9:L$16,AJ10,AF$9:AF$16)</f>
        <v>0</v>
      </c>
      <c r="AR10" s="86">
        <f t="shared" ref="AR10:AR12" si="13">SUM(AP10-AQ10)</f>
        <v>0</v>
      </c>
      <c r="AS10" s="90">
        <f t="shared" ref="AS10:AS12" si="14">(AK10*1000000000)+((AM10)*1000000)+((AP10-AQ10)*1000)+AP10+AH10/100</f>
        <v>0.02</v>
      </c>
      <c r="AT10" s="29"/>
      <c r="AU10" s="91">
        <v>2</v>
      </c>
      <c r="AV10" s="92" t="s">
        <v>29</v>
      </c>
      <c r="AW10" s="93">
        <f t="shared" ref="AW10:AW12" si="15">COUNTIF($E$9:$I$16,$AV10)</f>
        <v>1</v>
      </c>
      <c r="AX10" s="93">
        <f>COUNTIF($L$9:$P$16,$AV10)</f>
        <v>1</v>
      </c>
      <c r="AY10" s="76"/>
      <c r="AZ10" s="94" t="str">
        <f>IF(COUNTIF($E$9:$P$10,$AJ10)=0,"",IF(COUNTIF($E$9:$I$10,$AJ10)=1,"CASA","FORA"))</f>
        <v>CASA</v>
      </c>
      <c r="BA10" s="94" t="str">
        <f t="shared" ref="BA10:BA12" si="16">IF(COUNTIF($E$12:$P$13,$AJ10)=0,"",IF(COUNTIF($E$12:$I$13,$AJ10)=1,"CASA","FORA"))</f>
        <v>FORA</v>
      </c>
      <c r="BB10" s="94" t="str">
        <f t="shared" ref="BB10:BB12" si="17">IF(COUNTIF($E$15:$P$16,$AJ10)=0,"",IF(COUNTIF($E$15:$I$16,$AJ10)=1,"CASA","FORA"))</f>
        <v/>
      </c>
    </row>
    <row r="11" spans="1:54" s="32" customFormat="1" ht="21" customHeight="1" x14ac:dyDescent="0.2">
      <c r="A11" s="77">
        <v>1</v>
      </c>
      <c r="B11" s="98"/>
      <c r="C11" s="99"/>
      <c r="D11" s="100"/>
      <c r="E11" s="101"/>
      <c r="F11" s="102"/>
      <c r="G11" s="102"/>
      <c r="H11" s="102"/>
      <c r="I11" s="103"/>
      <c r="J11" s="104"/>
      <c r="K11" s="104"/>
      <c r="L11" s="105"/>
      <c r="M11" s="106"/>
      <c r="N11" s="106"/>
      <c r="O11" s="106"/>
      <c r="P11" s="107"/>
      <c r="Q11" s="108"/>
      <c r="R11" s="109"/>
      <c r="S11" s="110"/>
      <c r="T11" s="29"/>
      <c r="U11" s="57"/>
      <c r="V11" s="108"/>
      <c r="W11" s="111" t="str">
        <f t="shared" si="0"/>
        <v/>
      </c>
      <c r="X11" s="112" t="str">
        <f t="shared" si="1"/>
        <v/>
      </c>
      <c r="Y11" s="112" t="str">
        <f t="shared" si="2"/>
        <v/>
      </c>
      <c r="Z11" s="112" t="str">
        <f t="shared" si="3"/>
        <v/>
      </c>
      <c r="AA11" s="112" t="str">
        <f t="shared" si="4"/>
        <v/>
      </c>
      <c r="AB11" s="112" t="str">
        <f t="shared" si="5"/>
        <v/>
      </c>
      <c r="AC11" s="112" t="str">
        <f t="shared" si="6"/>
        <v/>
      </c>
      <c r="AD11" s="112" t="str">
        <f t="shared" si="7"/>
        <v/>
      </c>
      <c r="AE11" s="112" t="str">
        <f t="shared" si="8"/>
        <v/>
      </c>
      <c r="AF11" s="113" t="str">
        <f t="shared" si="9"/>
        <v/>
      </c>
      <c r="AG11" s="108"/>
      <c r="AH11" s="82">
        <v>3</v>
      </c>
      <c r="AI11" s="82">
        <f>RANK(AS11,$AS$9:$AS$12)</f>
        <v>2</v>
      </c>
      <c r="AJ11" s="85" t="str">
        <f t="shared" si="10"/>
        <v>SE PALMEIRAS (🇧🇷)</v>
      </c>
      <c r="AK11" s="86">
        <f t="shared" si="11"/>
        <v>0</v>
      </c>
      <c r="AL11" s="82">
        <f t="shared" si="12"/>
        <v>0</v>
      </c>
      <c r="AM11" s="87">
        <f>SUMIF(E$9:E$16,AJ11,W$9:W$16)+SUMIF(L$9:L$16,AJ11,AB$9:AB$16)</f>
        <v>0</v>
      </c>
      <c r="AN11" s="88">
        <f>SUMIF(E$9:E$16,AJ11,X$9:X$16)+SUMIF(L$9:L$16,AJ11,AC$9:AC$16)</f>
        <v>0</v>
      </c>
      <c r="AO11" s="88">
        <f>SUMIF(E$9:E$16,AJ11,Y$9:Y$16)+SUMIF(L$9:L$16,AJ11,AD$9:AD$16)</f>
        <v>0</v>
      </c>
      <c r="AP11" s="89">
        <f>SUMIF(E$9:E$16,AJ11,Z$9:Z$16)+SUMIF(L$9:L$16,AJ11,AE$9:AE$16)</f>
        <v>0</v>
      </c>
      <c r="AQ11" s="88">
        <f>SUMIF(E$9:E$16,AJ11,AA$9:AA$16)+SUMIF(L$9:L$16,AJ11,AF$9:AF$16)</f>
        <v>0</v>
      </c>
      <c r="AR11" s="86">
        <f t="shared" si="13"/>
        <v>0</v>
      </c>
      <c r="AS11" s="90">
        <f t="shared" si="14"/>
        <v>0.03</v>
      </c>
      <c r="AT11" s="29"/>
      <c r="AU11" s="91">
        <v>3</v>
      </c>
      <c r="AV11" s="92" t="s">
        <v>30</v>
      </c>
      <c r="AW11" s="93">
        <f t="shared" si="15"/>
        <v>1</v>
      </c>
      <c r="AX11" s="93">
        <f t="shared" ref="AX11:AX12" si="18">COUNTIF($L$9:$P$16,$AV11)</f>
        <v>1</v>
      </c>
      <c r="AY11" s="76"/>
      <c r="AZ11" s="94" t="str">
        <f>IF(COUNTIF($E$9:$P$10,$AJ11)=0,"",IF(COUNTIF($E$9:$I$10,$AJ11)=1,"CASA","FORA"))</f>
        <v>FORA</v>
      </c>
      <c r="BA11" s="94" t="str">
        <f t="shared" si="16"/>
        <v/>
      </c>
      <c r="BB11" s="94" t="str">
        <f t="shared" si="17"/>
        <v>CASA</v>
      </c>
    </row>
    <row r="12" spans="1:54" s="32" customFormat="1" ht="21" customHeight="1" x14ac:dyDescent="0.35">
      <c r="A12" s="77">
        <v>1</v>
      </c>
      <c r="B12" s="225" t="s">
        <v>45</v>
      </c>
      <c r="C12" s="170">
        <f>$C$9</f>
        <v>44842</v>
      </c>
      <c r="D12" s="78" t="s">
        <v>50</v>
      </c>
      <c r="E12" s="222" t="str" cm="1">
        <f t="array" ref="E12">IF(OR(J9="",K9="",J9=K9)=TRUE,"LOSER GAME 1",_xlfn.IFS(J9&lt;K9,E9,K9&lt;J9,L9))</f>
        <v>LOSER GAME 1</v>
      </c>
      <c r="F12" s="222"/>
      <c r="G12" s="222"/>
      <c r="H12" s="222"/>
      <c r="I12" s="222"/>
      <c r="J12" s="79"/>
      <c r="K12" s="79"/>
      <c r="L12" s="223" t="str">
        <f>VLOOKUP($S12,$AU$9:$AV$12,2,0)</f>
        <v>CR VASCO DA GAMA (🇧🇷)</v>
      </c>
      <c r="M12" s="223"/>
      <c r="N12" s="223"/>
      <c r="O12" s="223"/>
      <c r="P12" s="224"/>
      <c r="Q12" s="80"/>
      <c r="R12" s="81">
        <v>3</v>
      </c>
      <c r="S12" s="81">
        <v>1</v>
      </c>
      <c r="T12" s="29"/>
      <c r="U12" s="82">
        <f t="shared" ref="U12:U15" si="19">COUNTBLANK(J12:K12)</f>
        <v>2</v>
      </c>
      <c r="V12" s="80"/>
      <c r="W12" s="82" t="str">
        <f t="shared" si="0"/>
        <v/>
      </c>
      <c r="X12" s="82" t="str">
        <f t="shared" si="1"/>
        <v/>
      </c>
      <c r="Y12" s="82" t="str">
        <f t="shared" si="2"/>
        <v/>
      </c>
      <c r="Z12" s="82" t="str">
        <f t="shared" si="3"/>
        <v/>
      </c>
      <c r="AA12" s="83" t="str">
        <f t="shared" si="4"/>
        <v/>
      </c>
      <c r="AB12" s="84" t="str">
        <f t="shared" si="5"/>
        <v/>
      </c>
      <c r="AC12" s="82" t="str">
        <f t="shared" si="6"/>
        <v/>
      </c>
      <c r="AD12" s="82" t="str">
        <f t="shared" si="7"/>
        <v/>
      </c>
      <c r="AE12" s="82" t="str">
        <f t="shared" si="8"/>
        <v/>
      </c>
      <c r="AF12" s="82" t="str">
        <f t="shared" si="9"/>
        <v/>
      </c>
      <c r="AG12" s="80"/>
      <c r="AH12" s="114">
        <v>4</v>
      </c>
      <c r="AI12" s="114">
        <f>RANK(AS12,$AS$9:$AS$12)</f>
        <v>1</v>
      </c>
      <c r="AJ12" s="115" t="str">
        <f t="shared" si="10"/>
        <v>DAY OFF</v>
      </c>
      <c r="AK12" s="116">
        <f t="shared" si="11"/>
        <v>0</v>
      </c>
      <c r="AL12" s="114">
        <f t="shared" si="12"/>
        <v>0</v>
      </c>
      <c r="AM12" s="117">
        <f>SUMIF(E$9:E$16,AJ12,W$9:W$16)+SUMIF(L$9:L$16,AJ12,AB$9:AB$16)</f>
        <v>0</v>
      </c>
      <c r="AN12" s="118">
        <f>SUMIF(E$9:E$16,AJ12,X$9:X$16)+SUMIF(L$9:L$16,AJ12,AC$9:AC$16)</f>
        <v>0</v>
      </c>
      <c r="AO12" s="118">
        <f>SUMIF(E$9:E$16,AJ12,Y$9:Y$16)+SUMIF(L$9:L$16,AJ12,AD$9:AD$16)</f>
        <v>0</v>
      </c>
      <c r="AP12" s="119">
        <f>SUMIF(E$9:E$16,AJ12,Z$9:Z$16)+SUMIF(L$9:L$16,AJ12,AE$9:AE$16)</f>
        <v>0</v>
      </c>
      <c r="AQ12" s="118">
        <f>SUMIF(E$9:E$16,AJ12,AA$9:AA$16)+SUMIF(L$9:L$16,AJ12,AF$9:AF$16)</f>
        <v>0</v>
      </c>
      <c r="AR12" s="116">
        <f t="shared" si="13"/>
        <v>0</v>
      </c>
      <c r="AS12" s="90">
        <f t="shared" si="14"/>
        <v>0.04</v>
      </c>
      <c r="AT12" s="120"/>
      <c r="AU12" s="121">
        <v>4</v>
      </c>
      <c r="AV12" s="122" t="s">
        <v>40</v>
      </c>
      <c r="AW12" s="123">
        <f t="shared" si="15"/>
        <v>1</v>
      </c>
      <c r="AX12" s="123">
        <f t="shared" si="18"/>
        <v>2</v>
      </c>
      <c r="AY12" s="76"/>
      <c r="AZ12" s="124" t="str">
        <f>IF(COUNTIF($E$9:$P$10,$AJ12)=0,"",IF(COUNTIF($E$9:$I$10,$AJ12)=1,"CASA","FORA"))</f>
        <v>FORA</v>
      </c>
      <c r="BA12" s="124" t="str">
        <f t="shared" si="16"/>
        <v>CASA</v>
      </c>
      <c r="BB12" s="124" t="str">
        <f t="shared" si="17"/>
        <v>FORA</v>
      </c>
    </row>
    <row r="13" spans="1:54" s="32" customFormat="1" ht="21" customHeight="1" x14ac:dyDescent="0.2">
      <c r="A13" s="77">
        <v>1</v>
      </c>
      <c r="B13" s="226"/>
      <c r="C13" s="95">
        <v>0.47916666666666669</v>
      </c>
      <c r="D13" s="125" t="s">
        <v>10</v>
      </c>
      <c r="E13" s="227" t="str">
        <f>VLOOKUP($R13,$AU$9:$AV$12,2,0)</f>
        <v>DAY OFF</v>
      </c>
      <c r="F13" s="227"/>
      <c r="G13" s="227"/>
      <c r="H13" s="227"/>
      <c r="I13" s="227"/>
      <c r="J13" s="97"/>
      <c r="K13" s="97"/>
      <c r="L13" s="228" t="str">
        <f>VLOOKUP($S13,$AU$9:$AV$12,2,0)</f>
        <v>CIRCULO MILITAR (🇧🇷)</v>
      </c>
      <c r="M13" s="228"/>
      <c r="N13" s="228"/>
      <c r="O13" s="228"/>
      <c r="P13" s="229"/>
      <c r="Q13" s="80"/>
      <c r="R13" s="81">
        <v>4</v>
      </c>
      <c r="S13" s="81">
        <v>2</v>
      </c>
      <c r="T13" s="29"/>
      <c r="U13" s="82"/>
      <c r="V13" s="80"/>
      <c r="W13" s="82" t="str">
        <f t="shared" si="0"/>
        <v/>
      </c>
      <c r="X13" s="82" t="str">
        <f t="shared" si="1"/>
        <v/>
      </c>
      <c r="Y13" s="82" t="str">
        <f t="shared" si="2"/>
        <v/>
      </c>
      <c r="Z13" s="82" t="str">
        <f t="shared" si="3"/>
        <v/>
      </c>
      <c r="AA13" s="83" t="str">
        <f t="shared" si="4"/>
        <v/>
      </c>
      <c r="AB13" s="84" t="str">
        <f t="shared" si="5"/>
        <v/>
      </c>
      <c r="AC13" s="82" t="str">
        <f t="shared" si="6"/>
        <v/>
      </c>
      <c r="AD13" s="82" t="str">
        <f t="shared" si="7"/>
        <v/>
      </c>
      <c r="AE13" s="82" t="str">
        <f t="shared" si="8"/>
        <v/>
      </c>
      <c r="AF13" s="82" t="str">
        <f t="shared" si="9"/>
        <v/>
      </c>
      <c r="AG13" s="80"/>
      <c r="AH13" s="126"/>
      <c r="AI13" s="126"/>
      <c r="AJ13" s="127"/>
      <c r="AK13" s="128"/>
      <c r="AL13" s="126"/>
      <c r="AM13" s="129"/>
      <c r="AN13" s="130"/>
      <c r="AO13" s="130"/>
      <c r="AP13" s="131"/>
      <c r="AQ13" s="130"/>
      <c r="AR13" s="128"/>
      <c r="AS13" s="132"/>
      <c r="AT13" s="29"/>
      <c r="AU13" s="133"/>
      <c r="AV13" s="134"/>
      <c r="AW13" s="134"/>
      <c r="AX13" s="134"/>
      <c r="AY13" s="76"/>
      <c r="AZ13" s="135"/>
      <c r="BA13" s="135"/>
      <c r="BB13" s="135"/>
    </row>
    <row r="14" spans="1:54" s="32" customFormat="1" ht="21" customHeight="1" x14ac:dyDescent="0.2">
      <c r="A14" s="77">
        <v>1</v>
      </c>
      <c r="B14" s="98"/>
      <c r="C14" s="99"/>
      <c r="D14" s="100"/>
      <c r="E14" s="101"/>
      <c r="F14" s="102"/>
      <c r="G14" s="102"/>
      <c r="H14" s="102"/>
      <c r="I14" s="103"/>
      <c r="J14" s="104"/>
      <c r="K14" s="104"/>
      <c r="L14" s="105"/>
      <c r="M14" s="106"/>
      <c r="N14" s="106"/>
      <c r="O14" s="106"/>
      <c r="P14" s="107"/>
      <c r="Q14" s="108"/>
      <c r="R14" s="109"/>
      <c r="S14" s="110"/>
      <c r="T14" s="29"/>
      <c r="U14" s="57"/>
      <c r="V14" s="108"/>
      <c r="W14" s="111" t="str">
        <f t="shared" si="0"/>
        <v/>
      </c>
      <c r="X14" s="112" t="str">
        <f t="shared" si="1"/>
        <v/>
      </c>
      <c r="Y14" s="112" t="str">
        <f t="shared" si="2"/>
        <v/>
      </c>
      <c r="Z14" s="112" t="str">
        <f t="shared" si="3"/>
        <v/>
      </c>
      <c r="AA14" s="112" t="str">
        <f t="shared" si="4"/>
        <v/>
      </c>
      <c r="AB14" s="112" t="str">
        <f t="shared" si="5"/>
        <v/>
      </c>
      <c r="AC14" s="112" t="str">
        <f t="shared" si="6"/>
        <v/>
      </c>
      <c r="AD14" s="112" t="str">
        <f t="shared" si="7"/>
        <v/>
      </c>
      <c r="AE14" s="112" t="str">
        <f t="shared" si="8"/>
        <v/>
      </c>
      <c r="AF14" s="113" t="str">
        <f t="shared" si="9"/>
        <v/>
      </c>
      <c r="AG14" s="108"/>
      <c r="AH14" s="29"/>
      <c r="AI14" s="29"/>
      <c r="AJ14" s="136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137"/>
      <c r="AV14" s="76"/>
      <c r="AW14" s="33"/>
      <c r="AX14" s="76"/>
      <c r="AY14" s="76"/>
      <c r="AZ14" s="135"/>
      <c r="BA14" s="135"/>
      <c r="BB14" s="135"/>
    </row>
    <row r="15" spans="1:54" s="32" customFormat="1" ht="21" customHeight="1" x14ac:dyDescent="0.35">
      <c r="A15" s="77">
        <v>1</v>
      </c>
      <c r="B15" s="220" t="s">
        <v>44</v>
      </c>
      <c r="C15" s="170">
        <f>$C$9</f>
        <v>44842</v>
      </c>
      <c r="D15" s="78" t="s">
        <v>50</v>
      </c>
      <c r="E15" s="222" t="str">
        <f>VLOOKUP($R15,$AU$9:$AV$12,2,0)</f>
        <v>CR VASCO DA GAMA (🇧🇷)</v>
      </c>
      <c r="F15" s="222"/>
      <c r="G15" s="222"/>
      <c r="H15" s="222"/>
      <c r="I15" s="222"/>
      <c r="J15" s="79"/>
      <c r="K15" s="79"/>
      <c r="L15" s="223" t="str" cm="1">
        <f t="array" ref="L15">IF(OR(J9="",K9="",J9=K9)=TRUE,"WINNER GAME 1",_xlfn.IFS(J9&gt;K9,E9,K9&gt;J9,L9))</f>
        <v>WINNER GAME 1</v>
      </c>
      <c r="M15" s="223"/>
      <c r="N15" s="223"/>
      <c r="O15" s="223"/>
      <c r="P15" s="224"/>
      <c r="Q15" s="80"/>
      <c r="R15" s="81">
        <v>1</v>
      </c>
      <c r="S15" s="81">
        <v>2</v>
      </c>
      <c r="T15" s="29"/>
      <c r="U15" s="82">
        <f t="shared" si="19"/>
        <v>2</v>
      </c>
      <c r="V15" s="80"/>
      <c r="W15" s="82" t="str">
        <f t="shared" si="0"/>
        <v/>
      </c>
      <c r="X15" s="82" t="str">
        <f t="shared" si="1"/>
        <v/>
      </c>
      <c r="Y15" s="82" t="str">
        <f t="shared" si="2"/>
        <v/>
      </c>
      <c r="Z15" s="82" t="str">
        <f t="shared" si="3"/>
        <v/>
      </c>
      <c r="AA15" s="83" t="str">
        <f t="shared" si="4"/>
        <v/>
      </c>
      <c r="AB15" s="84" t="str">
        <f t="shared" si="5"/>
        <v/>
      </c>
      <c r="AC15" s="82" t="str">
        <f t="shared" si="6"/>
        <v/>
      </c>
      <c r="AD15" s="82" t="str">
        <f t="shared" si="7"/>
        <v/>
      </c>
      <c r="AE15" s="82" t="str">
        <f t="shared" si="8"/>
        <v/>
      </c>
      <c r="AF15" s="82" t="str">
        <f t="shared" si="9"/>
        <v/>
      </c>
      <c r="AG15" s="80"/>
      <c r="AH15" s="29"/>
      <c r="AI15" s="29"/>
      <c r="AJ15" s="136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138"/>
      <c r="AV15" s="76"/>
      <c r="AW15" s="33"/>
      <c r="AX15" s="76"/>
      <c r="AY15" s="76"/>
    </row>
    <row r="16" spans="1:54" s="32" customFormat="1" ht="21" customHeight="1" x14ac:dyDescent="0.2">
      <c r="A16" s="77">
        <v>1</v>
      </c>
      <c r="B16" s="221"/>
      <c r="C16" s="95">
        <v>0.625</v>
      </c>
      <c r="D16" s="96" t="s">
        <v>10</v>
      </c>
      <c r="E16" s="256" t="str">
        <f>VLOOKUP($R16,$AU$9:$AV$12,2,0)</f>
        <v>SE PALMEIRAS (🇧🇷)</v>
      </c>
      <c r="F16" s="256"/>
      <c r="G16" s="256"/>
      <c r="H16" s="256"/>
      <c r="I16" s="256"/>
      <c r="J16" s="97"/>
      <c r="K16" s="97"/>
      <c r="L16" s="257" t="str">
        <f>VLOOKUP($S16,$AU$9:$AV$12,2,0)</f>
        <v>DAY OFF</v>
      </c>
      <c r="M16" s="257"/>
      <c r="N16" s="257"/>
      <c r="O16" s="257"/>
      <c r="P16" s="258"/>
      <c r="Q16" s="80"/>
      <c r="R16" s="81">
        <v>3</v>
      </c>
      <c r="S16" s="81">
        <v>4</v>
      </c>
      <c r="T16" s="29"/>
      <c r="U16" s="82"/>
      <c r="V16" s="80"/>
      <c r="W16" s="82" t="str">
        <f t="shared" si="0"/>
        <v/>
      </c>
      <c r="X16" s="82" t="str">
        <f t="shared" si="1"/>
        <v/>
      </c>
      <c r="Y16" s="82" t="str">
        <f t="shared" si="2"/>
        <v/>
      </c>
      <c r="Z16" s="82" t="str">
        <f t="shared" si="3"/>
        <v/>
      </c>
      <c r="AA16" s="83" t="str">
        <f t="shared" si="4"/>
        <v/>
      </c>
      <c r="AB16" s="84" t="str">
        <f t="shared" si="5"/>
        <v/>
      </c>
      <c r="AC16" s="82" t="str">
        <f t="shared" si="6"/>
        <v/>
      </c>
      <c r="AD16" s="82" t="str">
        <f t="shared" si="7"/>
        <v/>
      </c>
      <c r="AE16" s="82" t="str">
        <f t="shared" si="8"/>
        <v/>
      </c>
      <c r="AF16" s="82" t="str">
        <f t="shared" si="9"/>
        <v/>
      </c>
      <c r="AG16" s="80"/>
      <c r="AH16" s="29"/>
      <c r="AI16" s="29"/>
      <c r="AJ16" s="136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139"/>
      <c r="AV16" s="76"/>
      <c r="AW16" s="33"/>
      <c r="AX16" s="76"/>
      <c r="AY16" s="76"/>
    </row>
    <row r="17" spans="1:49" s="32" customFormat="1" ht="21" customHeight="1" x14ac:dyDescent="0.2">
      <c r="A17" s="61"/>
      <c r="B17" s="140"/>
      <c r="C17" s="140"/>
      <c r="D17" s="141"/>
      <c r="E17" s="141"/>
      <c r="F17" s="141"/>
      <c r="G17" s="141"/>
      <c r="H17" s="141"/>
      <c r="I17" s="141"/>
      <c r="J17" s="141"/>
      <c r="K17" s="141"/>
      <c r="L17" s="141"/>
      <c r="M17" s="142"/>
      <c r="N17" s="142"/>
      <c r="O17" s="142"/>
      <c r="P17" s="143"/>
      <c r="Q17" s="80"/>
      <c r="R17" s="255"/>
      <c r="S17" s="255"/>
      <c r="T17" s="29"/>
      <c r="U17" s="54">
        <f>SUM(U9:U16)</f>
        <v>6</v>
      </c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144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31"/>
      <c r="AW17" s="33"/>
    </row>
    <row r="18" spans="1:49" s="32" customFormat="1" ht="9.9499999999999993" customHeight="1" x14ac:dyDescent="0.2">
      <c r="A18" s="61"/>
      <c r="B18" s="140"/>
      <c r="C18" s="140"/>
      <c r="D18" s="141"/>
      <c r="E18" s="141"/>
      <c r="F18" s="141"/>
      <c r="G18" s="141"/>
      <c r="H18" s="141"/>
      <c r="I18" s="141"/>
      <c r="J18" s="141"/>
      <c r="K18" s="141"/>
      <c r="L18" s="141"/>
      <c r="M18" s="142"/>
      <c r="N18" s="142"/>
      <c r="O18" s="142"/>
      <c r="P18" s="143"/>
      <c r="Q18" s="80"/>
      <c r="R18" s="29"/>
      <c r="S18" s="29"/>
      <c r="T18" s="29"/>
      <c r="U18" s="29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144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31"/>
      <c r="AW18" s="33"/>
    </row>
    <row r="19" spans="1:49" s="32" customFormat="1" ht="21" customHeight="1" x14ac:dyDescent="0.25">
      <c r="A19" s="61"/>
      <c r="B19" s="145" t="s">
        <v>35</v>
      </c>
      <c r="C19" s="211" t="s">
        <v>36</v>
      </c>
      <c r="D19" s="211"/>
      <c r="E19" s="211"/>
      <c r="F19" s="211"/>
      <c r="G19" s="211"/>
      <c r="H19" s="146" t="s">
        <v>4</v>
      </c>
      <c r="I19" s="146" t="s">
        <v>6</v>
      </c>
      <c r="J19" s="146" t="s">
        <v>7</v>
      </c>
      <c r="K19" s="146" t="s">
        <v>8</v>
      </c>
      <c r="L19" s="146" t="s">
        <v>9</v>
      </c>
      <c r="M19" s="146" t="s">
        <v>3</v>
      </c>
      <c r="N19" s="146" t="s">
        <v>5</v>
      </c>
      <c r="O19" s="146" t="s">
        <v>2</v>
      </c>
      <c r="P19" s="147" t="s">
        <v>37</v>
      </c>
      <c r="Q19" s="148"/>
      <c r="R19" s="29"/>
      <c r="S19" s="29"/>
      <c r="T19" s="29"/>
      <c r="U19" s="29"/>
      <c r="V19" s="149"/>
      <c r="W19" s="149"/>
      <c r="X19" s="149"/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  <c r="AJ19" s="150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31"/>
      <c r="AW19" s="33"/>
    </row>
    <row r="20" spans="1:49" s="32" customFormat="1" ht="21" customHeight="1" x14ac:dyDescent="0.2">
      <c r="A20" s="2" t="str">
        <f>IF($U$17=0,"è","")</f>
        <v/>
      </c>
      <c r="B20" s="151">
        <v>1</v>
      </c>
      <c r="C20" s="152" t="str">
        <f>VLOOKUP($B20,$AI$9:$AS$12,2,0)</f>
        <v>DAY OFF</v>
      </c>
      <c r="D20" s="153"/>
      <c r="E20" s="153"/>
      <c r="F20" s="153"/>
      <c r="G20" s="154"/>
      <c r="H20" s="155">
        <f>VLOOKUP($B20,$AI$9:$AS$13,3,0)</f>
        <v>0</v>
      </c>
      <c r="I20" s="155">
        <f>VLOOKUP($B20,$AI$9:$AS$13,4,0)</f>
        <v>0</v>
      </c>
      <c r="J20" s="155">
        <f>VLOOKUP($B20,$AI$9:$AS$13,5,0)</f>
        <v>0</v>
      </c>
      <c r="K20" s="155">
        <f>VLOOKUP($B20,$AI$9:$AS$13,6,0)</f>
        <v>0</v>
      </c>
      <c r="L20" s="155">
        <f>VLOOKUP($B20,$AI$9:$AS$13,7,0)</f>
        <v>0</v>
      </c>
      <c r="M20" s="155">
        <f>VLOOKUP($B20,$AI$9:$AS$13,8,0)</f>
        <v>0</v>
      </c>
      <c r="N20" s="155">
        <f>VLOOKUP($B20,$AI$9:$AS$13,9,0)</f>
        <v>0</v>
      </c>
      <c r="O20" s="155">
        <f>VLOOKUP($B20,$AI$9:$AS$13,10,0)</f>
        <v>0</v>
      </c>
      <c r="P20" s="5" t="str">
        <f>IF(INT(AS9)=INT(AS10),ASC(CHAR(252)),"")</f>
        <v>ü</v>
      </c>
      <c r="Q20" s="156"/>
      <c r="R20" s="29"/>
      <c r="S20" s="29"/>
      <c r="T20" s="29"/>
      <c r="U20" s="29"/>
      <c r="V20" s="157"/>
      <c r="W20" s="157"/>
      <c r="X20" s="157"/>
      <c r="Y20" s="157"/>
      <c r="Z20" s="157"/>
      <c r="AA20" s="157"/>
      <c r="AB20" s="157"/>
      <c r="AC20" s="157"/>
      <c r="AD20" s="157"/>
      <c r="AE20" s="157"/>
      <c r="AF20" s="157"/>
      <c r="AG20" s="157"/>
      <c r="AH20" s="157"/>
      <c r="AI20" s="157"/>
      <c r="AJ20" s="158"/>
      <c r="AK20" s="157"/>
      <c r="AL20" s="157"/>
      <c r="AM20" s="157"/>
      <c r="AN20" s="157"/>
      <c r="AO20" s="157"/>
      <c r="AP20" s="157"/>
      <c r="AQ20" s="157"/>
      <c r="AR20" s="157"/>
      <c r="AS20" s="157"/>
      <c r="AT20" s="157"/>
      <c r="AU20" s="31"/>
      <c r="AV20" s="33"/>
    </row>
    <row r="21" spans="1:49" s="32" customFormat="1" ht="21" customHeight="1" x14ac:dyDescent="0.2">
      <c r="A21" s="1"/>
      <c r="B21" s="151">
        <v>2</v>
      </c>
      <c r="C21" s="152" t="str">
        <f>VLOOKUP($B21,$AI$9:$AS$12,2,0)</f>
        <v>SE PALMEIRAS (🇧🇷)</v>
      </c>
      <c r="D21" s="153"/>
      <c r="E21" s="153"/>
      <c r="F21" s="153"/>
      <c r="G21" s="154"/>
      <c r="H21" s="155">
        <f>VLOOKUP($B21,$AI$9:$AS$13,3,0)</f>
        <v>0</v>
      </c>
      <c r="I21" s="155">
        <f>VLOOKUP($B21,$AI$9:$AS$13,4,0)</f>
        <v>0</v>
      </c>
      <c r="J21" s="155">
        <f>VLOOKUP($B21,$AI$9:$AS$13,5,0)</f>
        <v>0</v>
      </c>
      <c r="K21" s="155">
        <f>VLOOKUP($B21,$AI$9:$AS$13,6,0)</f>
        <v>0</v>
      </c>
      <c r="L21" s="155">
        <f>VLOOKUP($B21,$AI$9:$AS$13,7,0)</f>
        <v>0</v>
      </c>
      <c r="M21" s="155">
        <f>VLOOKUP($B21,$AI$9:$AS$13,8,0)</f>
        <v>0</v>
      </c>
      <c r="N21" s="155">
        <f>VLOOKUP($B21,$AI$9:$AS$13,9,0)</f>
        <v>0</v>
      </c>
      <c r="O21" s="155">
        <f>VLOOKUP($B21,$AI$9:$AS$13,10,0)</f>
        <v>0</v>
      </c>
      <c r="P21" s="6" t="str">
        <f>IF(OR(INT(AS10)=INT(AS9),INT(AS11)=INT(AS10)),ASC(CHAR(252)),"")</f>
        <v>ü</v>
      </c>
      <c r="Q21" s="156"/>
      <c r="R21" s="29"/>
      <c r="S21" s="29"/>
      <c r="T21" s="29"/>
      <c r="U21" s="29"/>
      <c r="V21" s="157"/>
      <c r="W21" s="157"/>
      <c r="X21" s="157"/>
      <c r="Y21" s="157"/>
      <c r="Z21" s="157"/>
      <c r="AA21" s="157"/>
      <c r="AB21" s="157"/>
      <c r="AC21" s="157"/>
      <c r="AD21" s="157"/>
      <c r="AE21" s="157"/>
      <c r="AF21" s="157"/>
      <c r="AG21" s="157"/>
      <c r="AH21" s="157"/>
      <c r="AI21" s="157"/>
      <c r="AJ21" s="158"/>
      <c r="AK21" s="157"/>
      <c r="AL21" s="157"/>
      <c r="AM21" s="157"/>
      <c r="AN21" s="157"/>
      <c r="AO21" s="157"/>
      <c r="AP21" s="157"/>
      <c r="AQ21" s="157"/>
      <c r="AR21" s="157"/>
      <c r="AS21" s="157"/>
      <c r="AT21" s="157"/>
      <c r="AU21" s="31"/>
      <c r="AV21" s="33"/>
    </row>
    <row r="22" spans="1:49" s="32" customFormat="1" ht="21" customHeight="1" x14ac:dyDescent="0.2">
      <c r="A22" s="1"/>
      <c r="B22" s="151">
        <v>3</v>
      </c>
      <c r="C22" s="152" t="str">
        <f>VLOOKUP($B22,$AI$9:$AS$12,2,0)</f>
        <v>CIRCULO MILITAR (🇧🇷)</v>
      </c>
      <c r="D22" s="153"/>
      <c r="E22" s="153"/>
      <c r="F22" s="153"/>
      <c r="G22" s="154"/>
      <c r="H22" s="155">
        <f>VLOOKUP($B22,$AI$9:$AS$13,3,0)</f>
        <v>0</v>
      </c>
      <c r="I22" s="155">
        <f>VLOOKUP($B22,$AI$9:$AS$13,4,0)</f>
        <v>0</v>
      </c>
      <c r="J22" s="155">
        <f>VLOOKUP($B22,$AI$9:$AS$13,5,0)</f>
        <v>0</v>
      </c>
      <c r="K22" s="155">
        <f>VLOOKUP($B22,$AI$9:$AS$13,6,0)</f>
        <v>0</v>
      </c>
      <c r="L22" s="155">
        <f>VLOOKUP($B22,$AI$9:$AS$13,7,0)</f>
        <v>0</v>
      </c>
      <c r="M22" s="155">
        <f>VLOOKUP($B22,$AI$9:$AS$13,8,0)</f>
        <v>0</v>
      </c>
      <c r="N22" s="155">
        <f>VLOOKUP($B22,$AI$9:$AS$13,9,0)</f>
        <v>0</v>
      </c>
      <c r="O22" s="155">
        <f>VLOOKUP($B22,$AI$9:$AS$13,10,0)</f>
        <v>0</v>
      </c>
      <c r="P22" s="6" t="str">
        <f>IF(OR(INT(AS11)=INT(AS10),INT(AS12)=INT(AS11)),ASC(CHAR(252)),"")</f>
        <v>ü</v>
      </c>
      <c r="Q22" s="156"/>
      <c r="R22" s="29"/>
      <c r="S22" s="29"/>
      <c r="T22" s="29"/>
      <c r="U22" s="29"/>
      <c r="V22" s="157"/>
      <c r="W22" s="157"/>
      <c r="X22" s="157"/>
      <c r="Y22" s="157"/>
      <c r="Z22" s="157"/>
      <c r="AA22" s="157"/>
      <c r="AB22" s="157"/>
      <c r="AC22" s="157"/>
      <c r="AD22" s="157"/>
      <c r="AE22" s="157"/>
      <c r="AF22" s="157"/>
      <c r="AG22" s="157"/>
      <c r="AH22" s="157"/>
      <c r="AI22" s="157"/>
      <c r="AJ22" s="158"/>
      <c r="AK22" s="157"/>
      <c r="AL22" s="157"/>
      <c r="AM22" s="157"/>
      <c r="AN22" s="157"/>
      <c r="AO22" s="157"/>
      <c r="AP22" s="157"/>
      <c r="AQ22" s="157"/>
      <c r="AR22" s="157"/>
      <c r="AS22" s="157"/>
      <c r="AT22" s="157"/>
      <c r="AU22" s="31"/>
      <c r="AV22" s="33"/>
    </row>
    <row r="23" spans="1:49" ht="3" customHeight="1" x14ac:dyDescent="0.2">
      <c r="A23" s="159"/>
      <c r="B23" s="160"/>
      <c r="C23" s="161"/>
      <c r="D23" s="161"/>
      <c r="E23" s="161"/>
      <c r="F23" s="161"/>
      <c r="G23" s="161"/>
      <c r="H23" s="162"/>
      <c r="I23" s="162"/>
      <c r="J23" s="162"/>
      <c r="K23" s="162"/>
      <c r="L23" s="162"/>
      <c r="M23" s="162"/>
      <c r="N23" s="162"/>
      <c r="O23" s="162"/>
      <c r="P23" s="163"/>
      <c r="Q23" s="157"/>
      <c r="V23" s="157"/>
      <c r="W23" s="157"/>
      <c r="X23" s="157"/>
      <c r="Y23" s="157"/>
      <c r="Z23" s="157"/>
      <c r="AA23" s="157"/>
      <c r="AB23" s="157"/>
      <c r="AC23" s="157"/>
      <c r="AD23" s="157"/>
      <c r="AE23" s="157"/>
      <c r="AF23" s="157"/>
      <c r="AG23" s="157"/>
      <c r="AH23" s="157"/>
      <c r="AI23" s="157"/>
      <c r="AJ23" s="158"/>
      <c r="AK23" s="157"/>
      <c r="AL23" s="157"/>
      <c r="AM23" s="157"/>
      <c r="AN23" s="157"/>
      <c r="AO23" s="157"/>
      <c r="AP23" s="157"/>
      <c r="AQ23" s="157"/>
      <c r="AR23" s="157"/>
      <c r="AS23" s="157"/>
      <c r="AT23" s="157"/>
    </row>
    <row r="24" spans="1:49" s="167" customFormat="1" ht="18" customHeight="1" x14ac:dyDescent="0.3">
      <c r="A24" s="164"/>
      <c r="B24" s="2" t="s">
        <v>59</v>
      </c>
      <c r="C24" s="208" t="s">
        <v>64</v>
      </c>
      <c r="D24" s="209"/>
      <c r="E24" s="209"/>
      <c r="F24" s="210"/>
      <c r="G24" s="165"/>
      <c r="H24" s="259"/>
      <c r="I24" s="259"/>
      <c r="J24" s="259"/>
      <c r="L24" s="168"/>
      <c r="M24" s="259"/>
      <c r="N24" s="259"/>
      <c r="O24" s="259"/>
      <c r="R24" s="29"/>
      <c r="S24" s="29"/>
      <c r="T24" s="29"/>
      <c r="U24" s="29"/>
      <c r="AJ24" s="169"/>
      <c r="AU24" s="31"/>
      <c r="AV24" s="32"/>
    </row>
    <row r="25" spans="1:49" s="167" customFormat="1" ht="18" customHeight="1" x14ac:dyDescent="0.3">
      <c r="A25" s="164"/>
      <c r="B25" s="2"/>
      <c r="C25" s="180"/>
      <c r="D25" s="180"/>
      <c r="E25" s="180"/>
      <c r="F25" s="180"/>
      <c r="G25" s="165"/>
      <c r="H25" s="166"/>
      <c r="I25" s="166"/>
      <c r="J25" s="166"/>
      <c r="L25" s="168"/>
      <c r="M25" s="166"/>
      <c r="N25" s="166"/>
      <c r="O25" s="166"/>
      <c r="R25" s="29"/>
      <c r="S25" s="29"/>
      <c r="T25" s="29"/>
      <c r="U25" s="29"/>
      <c r="AJ25" s="169"/>
      <c r="AU25" s="31"/>
      <c r="AV25" s="32"/>
    </row>
    <row r="27" spans="1:49" ht="18" customHeight="1" x14ac:dyDescent="0.2">
      <c r="B27" s="183" t="s">
        <v>43</v>
      </c>
      <c r="C27" s="186" t="s">
        <v>63</v>
      </c>
      <c r="D27" s="189" t="s">
        <v>41</v>
      </c>
      <c r="E27" s="212" t="s">
        <v>61</v>
      </c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3"/>
    </row>
    <row r="28" spans="1:49" ht="3" customHeight="1" x14ac:dyDescent="0.2">
      <c r="B28" s="184"/>
      <c r="C28" s="187"/>
      <c r="D28" s="190"/>
    </row>
    <row r="29" spans="1:49" s="32" customFormat="1" ht="21" customHeight="1" x14ac:dyDescent="0.2">
      <c r="A29" s="48" t="s">
        <v>0</v>
      </c>
      <c r="B29" s="185"/>
      <c r="C29" s="188"/>
      <c r="D29" s="191"/>
      <c r="E29" s="192" t="s">
        <v>62</v>
      </c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4"/>
      <c r="Q29" s="51"/>
      <c r="R29" s="13" t="s">
        <v>1</v>
      </c>
    </row>
    <row r="30" spans="1:49" s="32" customFormat="1" ht="9.9499999999999993" customHeight="1" x14ac:dyDescent="0.2">
      <c r="A30" s="61"/>
      <c r="B30" s="62"/>
      <c r="C30" s="63"/>
      <c r="D30" s="63"/>
      <c r="E30" s="64"/>
      <c r="F30" s="64"/>
      <c r="G30" s="64"/>
      <c r="H30" s="64"/>
      <c r="I30" s="64"/>
      <c r="J30" s="65"/>
      <c r="K30" s="66"/>
      <c r="L30" s="64"/>
      <c r="M30" s="67"/>
      <c r="N30" s="64"/>
      <c r="O30" s="64"/>
      <c r="P30" s="68"/>
      <c r="Q30" s="40"/>
      <c r="R30" s="14"/>
    </row>
    <row r="31" spans="1:49" s="32" customFormat="1" ht="21" customHeight="1" x14ac:dyDescent="0.2">
      <c r="A31" s="77">
        <v>1</v>
      </c>
      <c r="B31" s="179" t="s">
        <v>58</v>
      </c>
      <c r="C31" s="174" t="s">
        <v>48</v>
      </c>
      <c r="D31" s="78" t="s">
        <v>50</v>
      </c>
      <c r="E31" s="195" t="str">
        <f>SUMMARY!$B$3</f>
        <v>DAY OFF</v>
      </c>
      <c r="F31" s="196"/>
      <c r="G31" s="196"/>
      <c r="H31" s="196"/>
      <c r="I31" s="197"/>
      <c r="J31" s="79"/>
      <c r="K31" s="79"/>
      <c r="L31" s="198" t="s">
        <v>34</v>
      </c>
      <c r="M31" s="199"/>
      <c r="N31" s="199"/>
      <c r="O31" s="199"/>
      <c r="P31" s="200"/>
      <c r="Q31" s="80"/>
      <c r="R31" s="171">
        <f>COUNTBLANK(J31:K31)</f>
        <v>2</v>
      </c>
    </row>
    <row r="32" spans="1:49" ht="3" customHeight="1" x14ac:dyDescent="0.25">
      <c r="A32" s="33"/>
      <c r="B32" s="26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2"/>
      <c r="O32" s="172"/>
      <c r="P32" s="172"/>
      <c r="R32" s="33"/>
      <c r="S32" s="33"/>
      <c r="T32" s="33"/>
      <c r="U32" s="33"/>
      <c r="AJ32" s="33"/>
      <c r="AO32" s="173"/>
      <c r="AP32" s="32"/>
      <c r="AQ32" s="32"/>
      <c r="AU32" s="33"/>
      <c r="AV32" s="33"/>
    </row>
    <row r="33" spans="1:48" ht="18" customHeight="1" x14ac:dyDescent="0.25">
      <c r="A33" s="33"/>
      <c r="B33" s="26"/>
      <c r="C33" s="2" t="s">
        <v>60</v>
      </c>
      <c r="D33" s="201" t="s">
        <v>47</v>
      </c>
      <c r="E33" s="202"/>
      <c r="F33" s="202"/>
      <c r="G33" s="203"/>
      <c r="R33" s="33"/>
      <c r="S33" s="33"/>
      <c r="T33" s="33"/>
      <c r="U33" s="33"/>
      <c r="AJ33" s="33"/>
      <c r="AO33" s="173"/>
      <c r="AP33" s="32"/>
      <c r="AQ33" s="32"/>
      <c r="AU33" s="33"/>
      <c r="AV33" s="33"/>
    </row>
  </sheetData>
  <sheetProtection selectLockedCells="1"/>
  <dataConsolidate/>
  <mergeCells count="39">
    <mergeCell ref="R17:S17"/>
    <mergeCell ref="E16:I16"/>
    <mergeCell ref="L16:P16"/>
    <mergeCell ref="H24:J24"/>
    <mergeCell ref="M24:O24"/>
    <mergeCell ref="AZ6:BB6"/>
    <mergeCell ref="AZ8:BB8"/>
    <mergeCell ref="B9:B10"/>
    <mergeCell ref="E9:I9"/>
    <mergeCell ref="L9:P9"/>
    <mergeCell ref="E10:I10"/>
    <mergeCell ref="L10:P10"/>
    <mergeCell ref="AU6:AX6"/>
    <mergeCell ref="AU8:AX8"/>
    <mergeCell ref="AH8:AS8"/>
    <mergeCell ref="R7:S7"/>
    <mergeCell ref="E7:P7"/>
    <mergeCell ref="D2:P3"/>
    <mergeCell ref="D6:P6"/>
    <mergeCell ref="B15:B16"/>
    <mergeCell ref="E15:I15"/>
    <mergeCell ref="L15:P15"/>
    <mergeCell ref="B12:B13"/>
    <mergeCell ref="E13:I13"/>
    <mergeCell ref="L13:P13"/>
    <mergeCell ref="E12:I12"/>
    <mergeCell ref="L12:P12"/>
    <mergeCell ref="D33:G33"/>
    <mergeCell ref="D4:P4"/>
    <mergeCell ref="D5:P5"/>
    <mergeCell ref="C24:F24"/>
    <mergeCell ref="C19:G19"/>
    <mergeCell ref="E27:P27"/>
    <mergeCell ref="B27:B29"/>
    <mergeCell ref="C27:C29"/>
    <mergeCell ref="D27:D29"/>
    <mergeCell ref="E29:P29"/>
    <mergeCell ref="E31:I31"/>
    <mergeCell ref="L31:P31"/>
  </mergeCells>
  <conditionalFormatting sqref="B20:P20">
    <cfRule type="expression" dxfId="4" priority="5" stopIfTrue="1">
      <formula>$U$17=0</formula>
    </cfRule>
  </conditionalFormatting>
  <conditionalFormatting sqref="L31:P31">
    <cfRule type="expression" dxfId="3" priority="2" stopIfTrue="1">
      <formula>$K$31&gt;$J$31</formula>
    </cfRule>
  </conditionalFormatting>
  <conditionalFormatting sqref="E31:I31">
    <cfRule type="expression" dxfId="2" priority="1" stopIfTrue="1">
      <formula>$J$31&gt;$K$31</formula>
    </cfRule>
  </conditionalFormatting>
  <printOptions horizontalCentered="1"/>
  <pageMargins left="0" right="0" top="0.19685039370078741" bottom="0" header="0.31496062992125984" footer="0.11811023622047245"/>
  <pageSetup paperSize="9" scale="80" orientation="portrait" horizontalDpi="1200" verticalDpi="1200" r:id="rId1"/>
  <headerFooter>
    <oddFooter>Página &amp;P de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Q11"/>
  <sheetViews>
    <sheetView showGridLines="0" topLeftCell="A2" zoomScale="90" zoomScaleNormal="90" workbookViewId="0">
      <selection activeCell="J9" sqref="J9"/>
    </sheetView>
  </sheetViews>
  <sheetFormatPr defaultColWidth="12" defaultRowHeight="18" customHeight="1" x14ac:dyDescent="0.2"/>
  <cols>
    <col min="1" max="1" width="5.83203125" style="26" customWidth="1"/>
    <col min="2" max="2" width="8.83203125" style="33" customWidth="1"/>
    <col min="3" max="4" width="11.33203125" style="33" customWidth="1"/>
    <col min="5" max="16" width="8.83203125" style="33" customWidth="1"/>
    <col min="17" max="17" width="5.83203125" style="33" customWidth="1"/>
    <col min="18" max="18" width="5.6640625" style="33" hidden="1" customWidth="1"/>
    <col min="19" max="16384" width="12" style="33"/>
  </cols>
  <sheetData>
    <row r="1" spans="1:43" s="32" customFormat="1" ht="15" hidden="1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</row>
    <row r="2" spans="1:43" s="32" customFormat="1" ht="21" customHeight="1" x14ac:dyDescent="0.2">
      <c r="A2" s="26"/>
      <c r="B2" s="34"/>
      <c r="C2" s="35"/>
      <c r="D2" s="214" t="s">
        <v>54</v>
      </c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5"/>
      <c r="Q2" s="28"/>
    </row>
    <row r="3" spans="1:43" s="32" customFormat="1" ht="21" customHeight="1" x14ac:dyDescent="0.2">
      <c r="A3" s="26"/>
      <c r="B3" s="36"/>
      <c r="C3" s="27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7"/>
      <c r="Q3" s="28"/>
    </row>
    <row r="4" spans="1:43" s="32" customFormat="1" ht="21" customHeight="1" x14ac:dyDescent="0.2">
      <c r="A4" s="26"/>
      <c r="B4" s="36"/>
      <c r="C4" s="27"/>
      <c r="D4" s="204" t="s">
        <v>52</v>
      </c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5"/>
      <c r="Q4" s="28"/>
    </row>
    <row r="5" spans="1:43" s="32" customFormat="1" ht="21" customHeight="1" x14ac:dyDescent="0.2">
      <c r="A5" s="37"/>
      <c r="B5" s="38"/>
      <c r="C5" s="39"/>
      <c r="D5" s="206" t="s">
        <v>53</v>
      </c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7"/>
      <c r="Q5" s="40"/>
    </row>
    <row r="6" spans="1:43" s="32" customFormat="1" ht="21" customHeight="1" x14ac:dyDescent="0.2">
      <c r="A6" s="37"/>
      <c r="B6" s="42"/>
      <c r="C6" s="43"/>
      <c r="D6" s="218">
        <v>2022</v>
      </c>
      <c r="E6" s="218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219"/>
      <c r="Q6" s="44"/>
    </row>
    <row r="7" spans="1:43" s="32" customFormat="1" ht="21" customHeight="1" x14ac:dyDescent="0.2">
      <c r="A7" s="48" t="s">
        <v>0</v>
      </c>
      <c r="B7" s="49" t="s">
        <v>43</v>
      </c>
      <c r="C7" s="175" t="s">
        <v>42</v>
      </c>
      <c r="D7" s="50" t="s">
        <v>41</v>
      </c>
      <c r="E7" s="254" t="s">
        <v>49</v>
      </c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4"/>
      <c r="Q7" s="51"/>
      <c r="R7" s="13" t="s">
        <v>1</v>
      </c>
    </row>
    <row r="8" spans="1:43" s="32" customFormat="1" ht="9.9499999999999993" customHeight="1" x14ac:dyDescent="0.2">
      <c r="A8" s="61"/>
      <c r="B8" s="62"/>
      <c r="C8" s="63"/>
      <c r="D8" s="63"/>
      <c r="E8" s="64"/>
      <c r="F8" s="64"/>
      <c r="G8" s="64"/>
      <c r="H8" s="64"/>
      <c r="I8" s="64"/>
      <c r="J8" s="65"/>
      <c r="K8" s="66"/>
      <c r="L8" s="64"/>
      <c r="M8" s="67"/>
      <c r="N8" s="64"/>
      <c r="O8" s="64"/>
      <c r="P8" s="68"/>
      <c r="Q8" s="40"/>
      <c r="R8" s="14"/>
    </row>
    <row r="9" spans="1:43" s="32" customFormat="1" ht="21" customHeight="1" x14ac:dyDescent="0.2">
      <c r="A9" s="77">
        <v>1</v>
      </c>
      <c r="B9" s="179" t="s">
        <v>58</v>
      </c>
      <c r="C9" s="174" t="s">
        <v>48</v>
      </c>
      <c r="D9" s="78" t="s">
        <v>50</v>
      </c>
      <c r="E9" s="195" t="str">
        <f>SUMMARY!$B$3</f>
        <v>DAY OFF</v>
      </c>
      <c r="F9" s="196"/>
      <c r="G9" s="196"/>
      <c r="H9" s="196"/>
      <c r="I9" s="197"/>
      <c r="J9" s="79"/>
      <c r="K9" s="79"/>
      <c r="L9" s="198" t="s">
        <v>34</v>
      </c>
      <c r="M9" s="199"/>
      <c r="N9" s="199"/>
      <c r="O9" s="199"/>
      <c r="P9" s="200"/>
      <c r="Q9" s="80"/>
      <c r="R9" s="171">
        <f>COUNTBLANK(J9:K9)</f>
        <v>2</v>
      </c>
    </row>
    <row r="10" spans="1:43" ht="3" customHeight="1" x14ac:dyDescent="0.25">
      <c r="A10" s="33"/>
      <c r="B10" s="26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AO10" s="173"/>
      <c r="AP10" s="32"/>
      <c r="AQ10" s="32"/>
    </row>
    <row r="11" spans="1:43" ht="18" customHeight="1" x14ac:dyDescent="0.25">
      <c r="A11" s="33"/>
      <c r="B11" s="26"/>
      <c r="C11" s="2" t="s">
        <v>60</v>
      </c>
      <c r="D11" s="201" t="s">
        <v>47</v>
      </c>
      <c r="E11" s="202"/>
      <c r="F11" s="202"/>
      <c r="G11" s="203"/>
      <c r="AO11" s="173"/>
      <c r="AP11" s="32"/>
      <c r="AQ11" s="32"/>
    </row>
  </sheetData>
  <sheetProtection sheet="1" objects="1" scenarios="1" selectLockedCells="1"/>
  <dataConsolidate/>
  <mergeCells count="8">
    <mergeCell ref="D11:G11"/>
    <mergeCell ref="E7:P7"/>
    <mergeCell ref="E9:I9"/>
    <mergeCell ref="L9:P9"/>
    <mergeCell ref="D2:P3"/>
    <mergeCell ref="D4:P4"/>
    <mergeCell ref="D5:P5"/>
    <mergeCell ref="D6:P6"/>
  </mergeCells>
  <conditionalFormatting sqref="L9:P9">
    <cfRule type="expression" dxfId="1" priority="5" stopIfTrue="1">
      <formula>$K$9&gt;$J$9</formula>
    </cfRule>
  </conditionalFormatting>
  <conditionalFormatting sqref="E9:I9">
    <cfRule type="expression" dxfId="0" priority="3" stopIfTrue="1">
      <formula>$J$9&gt;$K$9</formula>
    </cfRule>
  </conditionalFormatting>
  <printOptions horizontalCentered="1"/>
  <pageMargins left="0" right="0" top="0.19685039370078741" bottom="0" header="0.31496062992125984" footer="0.11811023622047245"/>
  <pageSetup paperSize="9" scale="80" orientation="portrait" horizontalDpi="1200" verticalDpi="1200" r:id="rId1"/>
  <headerFooter>
    <oddFooter>&amp;CPágina 2 de 2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BJ7"/>
  <sheetViews>
    <sheetView showGridLines="0" zoomScale="90" zoomScaleNormal="90" workbookViewId="0">
      <selection sqref="A1:K1"/>
    </sheetView>
  </sheetViews>
  <sheetFormatPr defaultColWidth="9.33203125" defaultRowHeight="20.25" customHeight="1" x14ac:dyDescent="0.3"/>
  <cols>
    <col min="1" max="1" width="14.83203125" style="11" customWidth="1"/>
    <col min="2" max="2" width="35.83203125" style="25" customWidth="1"/>
    <col min="3" max="10" width="10.1640625" style="11" customWidth="1"/>
    <col min="11" max="11" width="13.33203125" style="11" bestFit="1" customWidth="1"/>
    <col min="12" max="12" width="11.1640625" style="7" customWidth="1"/>
    <col min="13" max="13" width="5.83203125" style="8" customWidth="1"/>
    <col min="14" max="14" width="1" style="8" customWidth="1"/>
    <col min="15" max="21" width="5.83203125" style="8" customWidth="1"/>
    <col min="22" max="22" width="1" style="8" customWidth="1"/>
    <col min="23" max="29" width="5.83203125" style="8" customWidth="1"/>
    <col min="30" max="30" width="1" style="8" customWidth="1"/>
    <col min="31" max="37" width="5.83203125" style="8" customWidth="1"/>
    <col min="38" max="38" width="1" style="8" customWidth="1"/>
    <col min="39" max="46" width="5.83203125" style="8" customWidth="1"/>
    <col min="47" max="47" width="1" style="8" customWidth="1"/>
    <col min="48" max="54" width="5.83203125" style="8" customWidth="1"/>
    <col min="55" max="55" width="1" style="8" customWidth="1"/>
    <col min="56" max="62" width="5.83203125" style="8" customWidth="1"/>
    <col min="63" max="16384" width="9.33203125" style="7"/>
  </cols>
  <sheetData>
    <row r="1" spans="1:62" ht="20.25" customHeight="1" x14ac:dyDescent="0.3">
      <c r="A1" s="263" t="s">
        <v>39</v>
      </c>
      <c r="B1" s="264"/>
      <c r="C1" s="264"/>
      <c r="D1" s="264"/>
      <c r="E1" s="264"/>
      <c r="F1" s="264"/>
      <c r="G1" s="264"/>
      <c r="H1" s="264"/>
      <c r="I1" s="264"/>
      <c r="J1" s="264"/>
      <c r="K1" s="265"/>
    </row>
    <row r="2" spans="1:62" s="11" customFormat="1" ht="20.25" customHeight="1" x14ac:dyDescent="0.3">
      <c r="A2" s="9" t="s">
        <v>55</v>
      </c>
      <c r="B2" s="9" t="s">
        <v>51</v>
      </c>
      <c r="C2" s="9" t="s">
        <v>4</v>
      </c>
      <c r="D2" s="9" t="s">
        <v>6</v>
      </c>
      <c r="E2" s="9" t="s">
        <v>7</v>
      </c>
      <c r="F2" s="9" t="s">
        <v>8</v>
      </c>
      <c r="G2" s="9" t="s">
        <v>9</v>
      </c>
      <c r="H2" s="9" t="s">
        <v>3</v>
      </c>
      <c r="I2" s="9" t="s">
        <v>5</v>
      </c>
      <c r="J2" s="9" t="s">
        <v>2</v>
      </c>
      <c r="K2" s="10" t="s">
        <v>56</v>
      </c>
      <c r="M2" s="275" t="s">
        <v>35</v>
      </c>
      <c r="N2" s="285"/>
      <c r="O2" s="275" t="s">
        <v>36</v>
      </c>
      <c r="P2" s="276"/>
      <c r="Q2" s="276"/>
      <c r="R2" s="276"/>
      <c r="S2" s="276"/>
      <c r="T2" s="276"/>
      <c r="U2" s="276"/>
      <c r="V2" s="285"/>
      <c r="W2" s="12" t="s">
        <v>4</v>
      </c>
      <c r="X2" s="12" t="s">
        <v>6</v>
      </c>
      <c r="Y2" s="12" t="s">
        <v>7</v>
      </c>
      <c r="Z2" s="12" t="s">
        <v>8</v>
      </c>
      <c r="AA2" s="13" t="s">
        <v>9</v>
      </c>
      <c r="AB2" s="13" t="s">
        <v>3</v>
      </c>
      <c r="AC2" s="13" t="s">
        <v>5</v>
      </c>
      <c r="AD2" s="275" t="s">
        <v>57</v>
      </c>
      <c r="AE2" s="276"/>
      <c r="AF2" s="276"/>
      <c r="AG2" s="276"/>
      <c r="AH2" s="276"/>
      <c r="AI2" s="276"/>
      <c r="AJ2" s="276"/>
      <c r="AK2" s="276"/>
      <c r="AL2" s="266"/>
      <c r="AM2" s="267"/>
      <c r="AN2" s="268"/>
      <c r="AO2" s="268"/>
      <c r="AP2" s="268"/>
      <c r="AQ2" s="268"/>
      <c r="AR2" s="268"/>
      <c r="AS2" s="268"/>
      <c r="AT2" s="268"/>
      <c r="AU2" s="268"/>
      <c r="AV2" s="15"/>
      <c r="AW2" s="15"/>
      <c r="AX2" s="15"/>
      <c r="AY2" s="15"/>
      <c r="AZ2" s="14"/>
      <c r="BA2" s="14"/>
      <c r="BB2" s="14"/>
      <c r="BC2" s="267"/>
      <c r="BD2" s="267"/>
      <c r="BE2" s="267"/>
      <c r="BF2" s="267"/>
      <c r="BG2" s="267"/>
      <c r="BH2" s="267"/>
      <c r="BI2" s="267"/>
      <c r="BJ2" s="267"/>
    </row>
    <row r="3" spans="1:62" ht="20.25" customHeight="1" x14ac:dyDescent="0.3">
      <c r="A3" s="16" t="str">
        <f>CONCATENATE(TABLES!B20,"o")</f>
        <v>1o</v>
      </c>
      <c r="B3" s="177" t="str">
        <f>TABLES!C20</f>
        <v>DAY OFF</v>
      </c>
      <c r="C3" s="17">
        <f>TABLES!H20</f>
        <v>0</v>
      </c>
      <c r="D3" s="17">
        <f>TABLES!I20</f>
        <v>0</v>
      </c>
      <c r="E3" s="17">
        <f>TABLES!J20</f>
        <v>0</v>
      </c>
      <c r="F3" s="17">
        <f>TABLES!K20</f>
        <v>0</v>
      </c>
      <c r="G3" s="17">
        <f>TABLES!L20</f>
        <v>0</v>
      </c>
      <c r="H3" s="17">
        <f>TABLES!M20</f>
        <v>0</v>
      </c>
      <c r="I3" s="17">
        <f>TABLES!N20</f>
        <v>0</v>
      </c>
      <c r="J3" s="17">
        <f>TABLES!O20</f>
        <v>0</v>
      </c>
      <c r="K3" s="4" t="str">
        <f>IF(INT(AD3)=INT(AD4),ASC(CHAR(252)),"")</f>
        <v>ü</v>
      </c>
      <c r="M3" s="286">
        <f>TABLES!AI9</f>
        <v>4</v>
      </c>
      <c r="N3" s="287"/>
      <c r="O3" s="279" t="str">
        <f>TABLES!AJ9</f>
        <v>CR VASCO DA GAMA (🇧🇷)</v>
      </c>
      <c r="P3" s="280"/>
      <c r="Q3" s="280"/>
      <c r="R3" s="280"/>
      <c r="S3" s="280"/>
      <c r="T3" s="280"/>
      <c r="U3" s="280"/>
      <c r="V3" s="281"/>
      <c r="W3" s="18">
        <f>TABLES!AK9</f>
        <v>0</v>
      </c>
      <c r="X3" s="18">
        <f>TABLES!AL9</f>
        <v>0</v>
      </c>
      <c r="Y3" s="18">
        <f>TABLES!AM9</f>
        <v>0</v>
      </c>
      <c r="Z3" s="18">
        <f>TABLES!AN9</f>
        <v>0</v>
      </c>
      <c r="AA3" s="18">
        <f>TABLES!AO9</f>
        <v>0</v>
      </c>
      <c r="AB3" s="18">
        <f>TABLES!AP9</f>
        <v>0</v>
      </c>
      <c r="AC3" s="18">
        <f>TABLES!AQ9</f>
        <v>0</v>
      </c>
      <c r="AD3" s="270">
        <f>TABLES!AS9</f>
        <v>0.01</v>
      </c>
      <c r="AE3" s="271"/>
      <c r="AF3" s="271"/>
      <c r="AG3" s="271"/>
      <c r="AH3" s="271"/>
      <c r="AI3" s="271"/>
      <c r="AJ3" s="271"/>
      <c r="AK3" s="271"/>
      <c r="AL3" s="260"/>
      <c r="AM3" s="261"/>
      <c r="AN3" s="269"/>
      <c r="AO3" s="268"/>
      <c r="AP3" s="268"/>
      <c r="AQ3" s="268"/>
      <c r="AR3" s="268"/>
      <c r="AS3" s="268"/>
      <c r="AT3" s="268"/>
      <c r="AU3" s="268"/>
      <c r="AV3" s="19"/>
      <c r="AW3" s="19"/>
      <c r="AX3" s="19"/>
      <c r="AY3" s="19"/>
      <c r="AZ3" s="19"/>
      <c r="BA3" s="19"/>
      <c r="BB3" s="19"/>
      <c r="BC3" s="262"/>
      <c r="BD3" s="262"/>
      <c r="BE3" s="262"/>
      <c r="BF3" s="262"/>
      <c r="BG3" s="262"/>
      <c r="BH3" s="262"/>
      <c r="BI3" s="262"/>
      <c r="BJ3" s="262"/>
    </row>
    <row r="4" spans="1:62" ht="20.25" customHeight="1" x14ac:dyDescent="0.3">
      <c r="A4" s="20" t="str">
        <f>CONCATENATE(TABLES!B21,"o")</f>
        <v>2o</v>
      </c>
      <c r="B4" s="178" t="str">
        <f>TABLES!C21</f>
        <v>SE PALMEIRAS (🇧🇷)</v>
      </c>
      <c r="C4" s="21">
        <f>TABLES!H21</f>
        <v>0</v>
      </c>
      <c r="D4" s="21">
        <f>TABLES!I21</f>
        <v>0</v>
      </c>
      <c r="E4" s="21">
        <f>TABLES!J21</f>
        <v>0</v>
      </c>
      <c r="F4" s="21">
        <f>TABLES!K21</f>
        <v>0</v>
      </c>
      <c r="G4" s="21">
        <f>TABLES!L21</f>
        <v>0</v>
      </c>
      <c r="H4" s="21">
        <f>TABLES!M21</f>
        <v>0</v>
      </c>
      <c r="I4" s="21">
        <f>TABLES!N21</f>
        <v>0</v>
      </c>
      <c r="J4" s="21">
        <f>TABLES!O21</f>
        <v>0</v>
      </c>
      <c r="K4" s="3" t="str">
        <f>IF(OR(INT(AD4)=INT(AD3),INT(AD5)=INT(AD4)),ASC(CHAR(252)),"")</f>
        <v>ü</v>
      </c>
      <c r="M4" s="286">
        <f>TABLES!AI10</f>
        <v>3</v>
      </c>
      <c r="N4" s="287"/>
      <c r="O4" s="279" t="str">
        <f>TABLES!AJ10</f>
        <v>CIRCULO MILITAR (🇧🇷)</v>
      </c>
      <c r="P4" s="280"/>
      <c r="Q4" s="280"/>
      <c r="R4" s="280"/>
      <c r="S4" s="280"/>
      <c r="T4" s="280"/>
      <c r="U4" s="280"/>
      <c r="V4" s="281"/>
      <c r="W4" s="18">
        <f>TABLES!AK10</f>
        <v>0</v>
      </c>
      <c r="X4" s="18">
        <f>TABLES!AL10</f>
        <v>0</v>
      </c>
      <c r="Y4" s="18">
        <f>TABLES!AM10</f>
        <v>0</v>
      </c>
      <c r="Z4" s="18">
        <f>TABLES!AN10</f>
        <v>0</v>
      </c>
      <c r="AA4" s="18">
        <f>TABLES!AO10</f>
        <v>0</v>
      </c>
      <c r="AB4" s="18">
        <f>TABLES!AP10</f>
        <v>0</v>
      </c>
      <c r="AC4" s="18">
        <f>TABLES!AQ10</f>
        <v>0</v>
      </c>
      <c r="AD4" s="270">
        <f>TABLES!AS10</f>
        <v>0.02</v>
      </c>
      <c r="AE4" s="271"/>
      <c r="AF4" s="271"/>
      <c r="AG4" s="271"/>
      <c r="AH4" s="271"/>
      <c r="AI4" s="271"/>
      <c r="AJ4" s="271"/>
      <c r="AK4" s="271"/>
      <c r="AL4" s="260"/>
      <c r="AM4" s="261"/>
      <c r="AN4" s="269"/>
      <c r="AO4" s="268"/>
      <c r="AP4" s="268"/>
      <c r="AQ4" s="268"/>
      <c r="AR4" s="268"/>
      <c r="AS4" s="268"/>
      <c r="AT4" s="268"/>
      <c r="AU4" s="268"/>
      <c r="AV4" s="19"/>
      <c r="AW4" s="19"/>
      <c r="AX4" s="19"/>
      <c r="AY4" s="19"/>
      <c r="AZ4" s="19"/>
      <c r="BA4" s="19"/>
      <c r="BB4" s="19"/>
      <c r="BC4" s="262"/>
      <c r="BD4" s="262"/>
      <c r="BE4" s="262"/>
      <c r="BF4" s="262"/>
      <c r="BG4" s="262"/>
      <c r="BH4" s="262"/>
      <c r="BI4" s="262"/>
      <c r="BJ4" s="262"/>
    </row>
    <row r="5" spans="1:62" ht="20.25" customHeight="1" x14ac:dyDescent="0.3">
      <c r="A5" s="20" t="str">
        <f>CONCATENATE(TABLES!B22,"o")</f>
        <v>3o</v>
      </c>
      <c r="B5" s="178" t="str">
        <f>TABLES!C22</f>
        <v>CIRCULO MILITAR (🇧🇷)</v>
      </c>
      <c r="C5" s="21">
        <f>TABLES!H22</f>
        <v>0</v>
      </c>
      <c r="D5" s="21">
        <f>TABLES!I22</f>
        <v>0</v>
      </c>
      <c r="E5" s="21">
        <f>TABLES!J22</f>
        <v>0</v>
      </c>
      <c r="F5" s="21">
        <f>TABLES!K22</f>
        <v>0</v>
      </c>
      <c r="G5" s="21">
        <f>TABLES!L22</f>
        <v>0</v>
      </c>
      <c r="H5" s="21">
        <f>TABLES!M22</f>
        <v>0</v>
      </c>
      <c r="I5" s="21">
        <f>TABLES!N22</f>
        <v>0</v>
      </c>
      <c r="J5" s="21">
        <f>TABLES!O22</f>
        <v>0</v>
      </c>
      <c r="K5" s="3" t="str">
        <f>IF(OR(INT(AD5)=INT(AD4),INT(AD6)=INT(AD5)),ASC(CHAR(252)),"")</f>
        <v>ü</v>
      </c>
      <c r="M5" s="286">
        <f>TABLES!AI11</f>
        <v>2</v>
      </c>
      <c r="N5" s="287"/>
      <c r="O5" s="279" t="str">
        <f>TABLES!AJ11</f>
        <v>SE PALMEIRAS (🇧🇷)</v>
      </c>
      <c r="P5" s="280"/>
      <c r="Q5" s="280"/>
      <c r="R5" s="280"/>
      <c r="S5" s="280"/>
      <c r="T5" s="280"/>
      <c r="U5" s="280"/>
      <c r="V5" s="281"/>
      <c r="W5" s="18">
        <f>TABLES!AK11</f>
        <v>0</v>
      </c>
      <c r="X5" s="18">
        <f>TABLES!AL11</f>
        <v>0</v>
      </c>
      <c r="Y5" s="18">
        <f>TABLES!AM11</f>
        <v>0</v>
      </c>
      <c r="Z5" s="18">
        <f>TABLES!AN11</f>
        <v>0</v>
      </c>
      <c r="AA5" s="18">
        <f>TABLES!AO11</f>
        <v>0</v>
      </c>
      <c r="AB5" s="18">
        <f>TABLES!AP11</f>
        <v>0</v>
      </c>
      <c r="AC5" s="18">
        <f>TABLES!AQ11</f>
        <v>0</v>
      </c>
      <c r="AD5" s="270">
        <f>TABLES!AS11</f>
        <v>0.03</v>
      </c>
      <c r="AE5" s="271"/>
      <c r="AF5" s="271"/>
      <c r="AG5" s="271"/>
      <c r="AH5" s="271"/>
      <c r="AI5" s="271"/>
      <c r="AJ5" s="271"/>
      <c r="AK5" s="271"/>
      <c r="AL5" s="260"/>
      <c r="AM5" s="261"/>
      <c r="AN5" s="269"/>
      <c r="AO5" s="268"/>
      <c r="AP5" s="268"/>
      <c r="AQ5" s="268"/>
      <c r="AR5" s="268"/>
      <c r="AS5" s="268"/>
      <c r="AT5" s="268"/>
      <c r="AU5" s="268"/>
      <c r="AV5" s="19"/>
      <c r="AW5" s="19"/>
      <c r="AX5" s="19"/>
      <c r="AY5" s="19"/>
      <c r="AZ5" s="19"/>
      <c r="BA5" s="19"/>
      <c r="BB5" s="19"/>
      <c r="BC5" s="262"/>
      <c r="BD5" s="262"/>
      <c r="BE5" s="262"/>
      <c r="BF5" s="262"/>
      <c r="BG5" s="262"/>
      <c r="BH5" s="262"/>
      <c r="BI5" s="262"/>
      <c r="BJ5" s="262"/>
    </row>
    <row r="6" spans="1:62" ht="20.25" customHeight="1" x14ac:dyDescent="0.3">
      <c r="A6" s="20"/>
      <c r="B6" s="178"/>
      <c r="C6" s="21"/>
      <c r="D6" s="21"/>
      <c r="E6" s="21"/>
      <c r="F6" s="21"/>
      <c r="G6" s="21"/>
      <c r="H6" s="21"/>
      <c r="I6" s="21"/>
      <c r="J6" s="21"/>
      <c r="K6" s="3"/>
      <c r="M6" s="277">
        <f>TABLES!AI12</f>
        <v>1</v>
      </c>
      <c r="N6" s="278"/>
      <c r="O6" s="282" t="str">
        <f>TABLES!AJ12</f>
        <v>DAY OFF</v>
      </c>
      <c r="P6" s="283"/>
      <c r="Q6" s="283"/>
      <c r="R6" s="283"/>
      <c r="S6" s="283"/>
      <c r="T6" s="283"/>
      <c r="U6" s="283"/>
      <c r="V6" s="284"/>
      <c r="W6" s="18">
        <f>TABLES!AK12</f>
        <v>0</v>
      </c>
      <c r="X6" s="18">
        <f>TABLES!AL12</f>
        <v>0</v>
      </c>
      <c r="Y6" s="18">
        <f>TABLES!AM12</f>
        <v>0</v>
      </c>
      <c r="Z6" s="18">
        <f>TABLES!AN12</f>
        <v>0</v>
      </c>
      <c r="AA6" s="18">
        <f>TABLES!AO12</f>
        <v>0</v>
      </c>
      <c r="AB6" s="18">
        <f>TABLES!AP12</f>
        <v>0</v>
      </c>
      <c r="AC6" s="18">
        <f>TABLES!AQ12</f>
        <v>0</v>
      </c>
      <c r="AD6" s="272">
        <f>TABLES!AS12</f>
        <v>0.04</v>
      </c>
      <c r="AE6" s="273"/>
      <c r="AF6" s="273"/>
      <c r="AG6" s="273"/>
      <c r="AH6" s="273"/>
      <c r="AI6" s="273"/>
      <c r="AJ6" s="273"/>
      <c r="AK6" s="274"/>
      <c r="AL6" s="260"/>
      <c r="AM6" s="261"/>
      <c r="AN6" s="269"/>
      <c r="AO6" s="269"/>
      <c r="AP6" s="269"/>
      <c r="AQ6" s="269"/>
      <c r="AR6" s="269"/>
      <c r="AS6" s="269"/>
      <c r="AT6" s="269"/>
      <c r="AU6" s="269"/>
      <c r="AV6" s="19"/>
      <c r="AW6" s="19"/>
      <c r="AX6" s="19"/>
      <c r="AY6" s="19"/>
      <c r="AZ6" s="19"/>
      <c r="BA6" s="19"/>
      <c r="BB6" s="19"/>
      <c r="BC6" s="262"/>
      <c r="BD6" s="262"/>
      <c r="BE6" s="262"/>
      <c r="BF6" s="262"/>
      <c r="BG6" s="262"/>
      <c r="BH6" s="262"/>
      <c r="BI6" s="262"/>
      <c r="BJ6" s="262"/>
    </row>
    <row r="7" spans="1:62" ht="20.25" customHeight="1" x14ac:dyDescent="0.3">
      <c r="A7" s="22"/>
      <c r="B7" s="23"/>
      <c r="C7" s="22"/>
      <c r="D7" s="22"/>
      <c r="E7" s="22"/>
      <c r="F7" s="22"/>
      <c r="G7" s="22"/>
      <c r="H7" s="22"/>
      <c r="I7" s="22"/>
      <c r="J7" s="22"/>
      <c r="K7" s="22"/>
      <c r="AK7" s="24"/>
    </row>
  </sheetData>
  <sheetProtection selectLockedCells="1" selectUnlockedCells="1"/>
  <mergeCells count="31">
    <mergeCell ref="M2:N2"/>
    <mergeCell ref="O2:V2"/>
    <mergeCell ref="M3:N3"/>
    <mergeCell ref="M4:N4"/>
    <mergeCell ref="M5:N5"/>
    <mergeCell ref="M6:N6"/>
    <mergeCell ref="O3:V3"/>
    <mergeCell ref="O4:V4"/>
    <mergeCell ref="O5:V5"/>
    <mergeCell ref="O6:V6"/>
    <mergeCell ref="BC4:BJ4"/>
    <mergeCell ref="AL3:AM3"/>
    <mergeCell ref="AL4:AM4"/>
    <mergeCell ref="AL5:AM5"/>
    <mergeCell ref="AD2:AK2"/>
    <mergeCell ref="AL6:AM6"/>
    <mergeCell ref="BC5:BJ5"/>
    <mergeCell ref="BC6:BJ6"/>
    <mergeCell ref="A1:K1"/>
    <mergeCell ref="AL2:AM2"/>
    <mergeCell ref="AN2:AU2"/>
    <mergeCell ref="BC2:BJ2"/>
    <mergeCell ref="AN3:AU3"/>
    <mergeCell ref="AN4:AU4"/>
    <mergeCell ref="AN5:AU5"/>
    <mergeCell ref="AN6:AU6"/>
    <mergeCell ref="AD3:AK3"/>
    <mergeCell ref="AD4:AK4"/>
    <mergeCell ref="AD5:AK5"/>
    <mergeCell ref="AD6:AK6"/>
    <mergeCell ref="BC3:BJ3"/>
  </mergeCells>
  <pageMargins left="0.511811024" right="0.511811024" top="0.78740157499999996" bottom="0.78740157499999996" header="0.31496062000000002" footer="0.31496062000000002"/>
  <pageSetup paperSize="9" scale="78" orientation="portrait" horizontalDpi="1200" verticalDpi="1200" r:id="rId1"/>
  <ignoredErrors>
    <ignoredError sqref="A3:A5 B3:J5 K5 K3:K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6</vt:i4>
      </vt:variant>
    </vt:vector>
  </HeadingPairs>
  <TitlesOfParts>
    <vt:vector size="10" baseType="lpstr">
      <vt:lpstr>CLUBS</vt:lpstr>
      <vt:lpstr>TABLES</vt:lpstr>
      <vt:lpstr>FINAL</vt:lpstr>
      <vt:lpstr>SUMMARY</vt:lpstr>
      <vt:lpstr>CLUBS!Area_de_impressao</vt:lpstr>
      <vt:lpstr>FINAL!Area_de_impressao</vt:lpstr>
      <vt:lpstr>SUMMARY!Area_de_impressao</vt:lpstr>
      <vt:lpstr>TABLES!Area_de_impressao</vt:lpstr>
      <vt:lpstr>FINAL!Titulos_de_impressao</vt:lpstr>
      <vt:lpstr>TABLES!Titulos_de_impressao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tabela_equipes</dc:title>
  <dc:subject>FEFUMERJ</dc:subject>
  <dc:creator>Rogerinho</dc:creator>
  <cp:lastModifiedBy>Jose Jorge Farah Neto</cp:lastModifiedBy>
  <cp:lastPrinted>2022-10-02T00:41:09Z</cp:lastPrinted>
  <dcterms:created xsi:type="dcterms:W3CDTF">1997-10-28T14:25:32Z</dcterms:created>
  <dcterms:modified xsi:type="dcterms:W3CDTF">2022-10-03T22:08:38Z</dcterms:modified>
</cp:coreProperties>
</file>